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00" windowHeight="11745" activeTab="2"/>
  </bookViews>
  <sheets>
    <sheet name="allgemein" sheetId="4" r:id="rId1"/>
    <sheet name="Oberton" sheetId="1" r:id="rId2"/>
    <sheet name="MIDI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/>
  <c r="C5"/>
  <c r="C35"/>
  <c r="C34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F4"/>
  <c r="O15" i="4"/>
  <c r="N15"/>
  <c r="O14"/>
  <c r="N14"/>
  <c r="O13"/>
  <c r="N13"/>
  <c r="O12"/>
  <c r="N12"/>
  <c r="O11"/>
  <c r="N11"/>
  <c r="O10"/>
  <c r="N10"/>
  <c r="O9"/>
  <c r="N9"/>
  <c r="O8"/>
  <c r="N8"/>
  <c r="O7"/>
  <c r="N7"/>
  <c r="K7"/>
  <c r="G7"/>
  <c r="O6"/>
  <c r="N6"/>
  <c r="K6"/>
  <c r="G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F7" l="1"/>
  <c r="F5"/>
  <c r="F6"/>
  <c r="F8" l="1"/>
  <c r="F9" l="1"/>
  <c r="F10" l="1"/>
  <c r="F11" l="1"/>
  <c r="F12" l="1"/>
  <c r="F13" l="1"/>
  <c r="F14" l="1"/>
  <c r="F15" l="1"/>
  <c r="F16" l="1"/>
  <c r="F17" l="1"/>
  <c r="F18" l="1"/>
  <c r="F19" l="1"/>
  <c r="F20" l="1"/>
  <c r="F21" l="1"/>
  <c r="F22" l="1"/>
  <c r="F23" l="1"/>
  <c r="F24" l="1"/>
  <c r="F25" l="1"/>
  <c r="F26" l="1"/>
  <c r="F27" l="1"/>
  <c r="F28" l="1"/>
  <c r="F29" l="1"/>
  <c r="F30" l="1"/>
  <c r="F31" l="1"/>
  <c r="F32" l="1"/>
  <c r="F33" l="1"/>
  <c r="F35" l="1"/>
  <c r="F34"/>
</calcChain>
</file>

<file path=xl/sharedStrings.xml><?xml version="1.0" encoding="utf-8"?>
<sst xmlns="http://schemas.openxmlformats.org/spreadsheetml/2006/main" count="260" uniqueCount="82">
  <si>
    <t>A3</t>
  </si>
  <si>
    <t>Hz</t>
  </si>
  <si>
    <t>A2</t>
  </si>
  <si>
    <t>A1</t>
  </si>
  <si>
    <t>A4</t>
  </si>
  <si>
    <t>A5</t>
  </si>
  <si>
    <t>A6</t>
  </si>
  <si>
    <t>Taste</t>
  </si>
  <si>
    <t>B</t>
  </si>
  <si>
    <t>H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</si>
  <si>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</si>
  <si>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</si>
  <si>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</si>
  <si>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</si>
  <si>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</si>
  <si>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</si>
  <si>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</si>
  <si>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</si>
  <si>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</si>
  <si>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Cent</t>
  </si>
  <si>
    <t>frqu1</t>
  </si>
  <si>
    <t>frqu2</t>
  </si>
  <si>
    <t>MSB</t>
  </si>
  <si>
    <t>LSB</t>
  </si>
  <si>
    <t>C1</t>
  </si>
  <si>
    <t>C2</t>
  </si>
  <si>
    <t>A7</t>
  </si>
  <si>
    <t>C7</t>
  </si>
  <si>
    <t>C3</t>
  </si>
  <si>
    <t>C4</t>
  </si>
  <si>
    <t>C5</t>
  </si>
  <si>
    <t>C6</t>
  </si>
  <si>
    <t>Berechnungen: Intervalle in Hz, Cent und Pitchbend</t>
  </si>
  <si>
    <t>Block 1</t>
  </si>
  <si>
    <t>Block2</t>
  </si>
  <si>
    <t>Block3</t>
  </si>
  <si>
    <t>Obertonstimmung</t>
  </si>
  <si>
    <t>Oton</t>
  </si>
  <si>
    <t>frquTaste</t>
  </si>
  <si>
    <t>G2</t>
  </si>
  <si>
    <t>E3</t>
  </si>
  <si>
    <t>G3</t>
  </si>
  <si>
    <t>B3</t>
  </si>
  <si>
    <t>D4</t>
  </si>
  <si>
    <t>E4</t>
  </si>
  <si>
    <t>F#4</t>
  </si>
  <si>
    <t>G4</t>
  </si>
  <si>
    <t>G#4</t>
  </si>
  <si>
    <t>B4</t>
  </si>
  <si>
    <t>H4</t>
  </si>
  <si>
    <t>Das Midifile "32Otöne.mid"</t>
  </si>
  <si>
    <t>C#5</t>
  </si>
  <si>
    <t>D5</t>
  </si>
  <si>
    <t>D#5</t>
  </si>
  <si>
    <t>E5</t>
  </si>
  <si>
    <t>F5</t>
  </si>
  <si>
    <t>F#5</t>
  </si>
  <si>
    <t>G5</t>
  </si>
  <si>
    <t>G#5</t>
  </si>
  <si>
    <t>B5</t>
  </si>
  <si>
    <t>H5</t>
  </si>
  <si>
    <t>Gesamtbend</t>
  </si>
  <si>
    <t>Gesamtbend = BEND*128  - so sind Bend z.B. in "Live" dargestellt.</t>
  </si>
  <si>
    <t xml:space="preserve">MSB = GANZZAHL(BEND) </t>
  </si>
  <si>
    <t>LSB = 128*(BEND - MSB) - d.h. der Wert hinterm Komma mal 128</t>
  </si>
  <si>
    <t>BEND wird (aus CENT) mit allen Stellen hinterm Komma gerechnet, auch wenn es ganzzahlig dargestellt wird</t>
  </si>
  <si>
    <t xml:space="preserve">Oton </t>
  </si>
  <si>
    <t>MSB-dezimal</t>
  </si>
  <si>
    <t>...so sieht Pitchbend in einem MIDI-Recrdingprogramm aus</t>
  </si>
  <si>
    <t>nächste Taste</t>
  </si>
  <si>
    <t>temp. frquTaste</t>
  </si>
  <si>
    <t>Centab- weichung</t>
  </si>
  <si>
    <t>Ansonsten können Sie bei der Grundfrequenz andere Werte eingeben, um die Obertonfrequenzen zu erhalten.</t>
  </si>
  <si>
    <r>
      <rPr>
        <b/>
        <sz val="14"/>
        <color theme="1"/>
        <rFont val="Calibri"/>
        <family val="2"/>
        <scheme val="minor"/>
      </rPr>
      <t>ACHTUNG</t>
    </r>
    <r>
      <rPr>
        <sz val="14"/>
        <color theme="1"/>
        <rFont val="Calibri"/>
        <family val="2"/>
        <scheme val="minor"/>
      </rPr>
      <t>: Die "nächste Taste" gilt nur für die Grundfrequenz 65,41 Hz.</t>
    </r>
  </si>
  <si>
    <t>Sie können in den beiden Kästc hen in den ersten Spalten Werte eingeben, um dann das Ergebnis zu erhalten</t>
  </si>
  <si>
    <t>Auch bei der temperierten Skala können Sie eine andere Grundfrequenz (für den Kammerton 55 Hz) eingeben, um eine modifizierte Liste zu erhalten</t>
  </si>
  <si>
    <t>Erläuterung zu MSB und LSB auf dem Blatt "MIDI".</t>
  </si>
  <si>
    <t>Die Werte der temperierten Frequenzen sind genauer als angezeigt. Bei Kopieren erhalten sie 7 Stellen hinter dme Komma.</t>
  </si>
  <si>
    <t>(Kopierhinweis: Beim Einfügen eines kopierten Wertes stets "Einfügen/Werte einfügen" wählen!)</t>
  </si>
  <si>
    <r>
      <rPr>
        <b/>
        <sz val="11"/>
        <color theme="1"/>
        <rFont val="Calibri"/>
        <family val="2"/>
        <scheme val="minor"/>
      </rPr>
      <t>LINKS</t>
    </r>
    <r>
      <rPr>
        <sz val="11"/>
        <color theme="1"/>
        <rFont val="Calibri"/>
        <family val="2"/>
        <scheme val="minor"/>
      </rPr>
      <t>: die Temperierte Skala mit den "Normbezeichnungen" der MIDI-Welt.</t>
    </r>
  </si>
  <si>
    <t>BEND wird (aus CENT) mit allen Stellen hinterm Komma gerechnet, auch wenn es ganzzahlig dargestellt wird.</t>
  </si>
  <si>
    <t>Viele Synthis und Soundcards erkennen nur MSB. Für genaue Centwerte ist dies etwas zu grob.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</si>
</sst>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000000"/>
      <name val="Calibri"/>
    </font>
    <font>
      <b/>
      <sz val="14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2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0" fillId="2" borderId="0" xfId="0" applyFill="1" applyBorder="1"/>
    <xf numFmtId="0" fontId="0" fillId="4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6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1" xfId="0" applyFont="1" applyFill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 readingOrder="1"/>
    </xf>
    <xf numFmtId="0" fontId="7" fillId="4" borderId="4" xfId="0" applyFont="1" applyFill="1" applyBorder="1" applyAlignment="1">
      <alignment horizontal="center" wrapText="1" readingOrder="1"/>
    </xf>
    <xf numFmtId="0" fontId="7" fillId="0" borderId="4" xfId="0" applyFont="1" applyBorder="1" applyAlignment="1">
      <alignment horizontal="center" wrapText="1" readingOrder="1"/>
    </xf>
    <xf numFmtId="0" fontId="7" fillId="6" borderId="4" xfId="0" applyFont="1" applyFill="1" applyBorder="1" applyAlignment="1">
      <alignment horizontal="center" wrapText="1" readingOrder="1"/>
    </xf>
    <xf numFmtId="1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4" fillId="4" borderId="9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4" borderId="11" xfId="0" applyFont="1" applyFill="1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2" fontId="4" fillId="4" borderId="11" xfId="0" applyNumberFormat="1" applyFont="1" applyFill="1" applyBorder="1" applyAlignment="1">
      <alignment horizontal="center"/>
    </xf>
    <xf numFmtId="165" fontId="4" fillId="4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3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162622</xdr:colOff>
      <xdr:row>7</xdr:row>
      <xdr:rowOff>100463</xdr:rowOff>
    </xdr:from>
    <xdr:to>
      <xdr:col>21</xdr:col>
      <xdr:colOff>453018</xdr:colOff>
      <xdr:row>14</xdr:row>
      <xdr:rowOff>78365</xdr:rowOff>
    </xdr:to>
    <xdr:pic>
      <xdr:nvPicPr>
        <xdr:cNvPr id="2" name="Grafik 1" descr="obertonreih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9146" y="2051926"/>
          <a:ext cx="9699238" cy="1685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10</xdr:row>
      <xdr:rowOff>219842</xdr:rowOff>
    </xdr:from>
    <xdr:to>
      <xdr:col>24</xdr:col>
      <xdr:colOff>701675</xdr:colOff>
      <xdr:row>23</xdr:row>
      <xdr:rowOff>168275</xdr:rowOff>
    </xdr:to>
    <xdr:pic>
      <xdr:nvPicPr>
        <xdr:cNvPr id="2" name="Grafik 1" descr="32Otöne-mid-Darstellu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43950" y="2829692"/>
          <a:ext cx="10598150" cy="304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workbookViewId="0">
      <selection activeCell="E26" sqref="E26"/>
    </sheetView>
  </sheetViews>
  <sheetFormatPr baseColWidth="10" defaultRowHeight="15"/>
  <cols>
    <col min="16" max="16" width="3.7109375" customWidth="1"/>
  </cols>
  <sheetData>
    <row r="1" spans="1:17" ht="18.75">
      <c r="A1" s="17" t="s">
        <v>32</v>
      </c>
      <c r="B1" s="20"/>
      <c r="C1" s="15"/>
      <c r="E1" s="5"/>
      <c r="F1" s="5"/>
      <c r="G1" s="5"/>
    </row>
    <row r="2" spans="1:17" ht="18.75">
      <c r="A2" s="17"/>
      <c r="B2" s="20"/>
      <c r="C2" s="16"/>
      <c r="E2" s="5"/>
      <c r="F2" s="5"/>
      <c r="G2" s="5"/>
    </row>
    <row r="3" spans="1:17">
      <c r="B3" s="20"/>
      <c r="C3" s="16"/>
      <c r="E3" s="19" t="s">
        <v>33</v>
      </c>
      <c r="F3" s="19"/>
      <c r="G3" s="19"/>
      <c r="I3" s="13" t="s">
        <v>34</v>
      </c>
      <c r="J3" s="13"/>
      <c r="K3" s="13"/>
      <c r="M3" s="13" t="s">
        <v>35</v>
      </c>
      <c r="N3" s="13"/>
      <c r="O3" s="13"/>
    </row>
    <row r="4" spans="1:17">
      <c r="A4" t="s">
        <v>7</v>
      </c>
      <c r="B4" s="20" t="s">
        <v>1</v>
      </c>
      <c r="C4" s="18"/>
      <c r="E4" s="6" t="s">
        <v>20</v>
      </c>
      <c r="F4" s="6" t="s">
        <v>21</v>
      </c>
      <c r="G4" s="6" t="s">
        <v>19</v>
      </c>
      <c r="I4" s="10" t="s">
        <v>20</v>
      </c>
      <c r="J4" s="10" t="s">
        <v>19</v>
      </c>
      <c r="K4" s="10" t="s">
        <v>21</v>
      </c>
      <c r="M4" s="9" t="s">
        <v>19</v>
      </c>
      <c r="N4" s="9" t="s">
        <v>22</v>
      </c>
      <c r="O4" s="9" t="s">
        <v>23</v>
      </c>
      <c r="Q4" s="74" t="s">
        <v>76</v>
      </c>
    </row>
    <row r="5" spans="1:17">
      <c r="A5" t="s">
        <v>18</v>
      </c>
      <c r="B5" s="20">
        <v>55</v>
      </c>
      <c r="C5" s="2"/>
      <c r="E5" s="6"/>
      <c r="F5" s="6"/>
      <c r="G5" s="6"/>
      <c r="I5" s="11"/>
      <c r="J5" s="11"/>
      <c r="K5" s="11"/>
      <c r="M5" s="6"/>
      <c r="N5" s="6"/>
      <c r="O5" s="6"/>
    </row>
    <row r="6" spans="1:17">
      <c r="A6" t="s">
        <v>8</v>
      </c>
      <c r="B6" s="20">
        <f>B5*2^(1/12)</f>
        <v>58.270470189761241</v>
      </c>
      <c r="C6" s="3"/>
      <c r="E6" s="6">
        <v>55</v>
      </c>
      <c r="F6" s="7">
        <v>58.270473000000003</v>
      </c>
      <c r="G6" s="8">
        <f>1200*(LN(F6/E6)/LN(2))</f>
        <v>100.00008349307815</v>
      </c>
      <c r="I6" s="11">
        <v>55</v>
      </c>
      <c r="J6" s="11">
        <v>100</v>
      </c>
      <c r="K6" s="12">
        <f xml:space="preserve"> I6*2^(J6/1200)</f>
        <v>58.270470189761241</v>
      </c>
      <c r="M6" s="6">
        <v>-200</v>
      </c>
      <c r="N6" s="8">
        <f>V4*(128/400)+64</f>
        <v>64</v>
      </c>
      <c r="O6" s="8">
        <f>128*(N6-INT(N6))</f>
        <v>0</v>
      </c>
    </row>
    <row r="7" spans="1:17">
      <c r="A7" t="s">
        <v>9</v>
      </c>
      <c r="B7" s="20">
        <f t="shared" ref="B7:B70" si="0">B6*2^(1/12)</f>
        <v>61.735412657015516</v>
      </c>
      <c r="C7" s="2"/>
      <c r="E7" s="6">
        <v>220</v>
      </c>
      <c r="F7" s="6">
        <v>330</v>
      </c>
      <c r="G7" s="8">
        <f>1200*(LN(F7/E7)/LN(2))</f>
        <v>701.95500086538743</v>
      </c>
      <c r="I7" s="11">
        <v>220</v>
      </c>
      <c r="J7" s="11">
        <v>700</v>
      </c>
      <c r="K7" s="12">
        <f xml:space="preserve"> I7*2^(J7/1200)</f>
        <v>329.62755691286992</v>
      </c>
      <c r="M7" s="6">
        <v>-100</v>
      </c>
      <c r="N7" s="8">
        <f t="shared" ref="N7:N19" si="1">M7*(128/400)+64</f>
        <v>32</v>
      </c>
      <c r="O7" s="8">
        <f t="shared" ref="O7:O19" si="2">128*(N7-INT(N7))</f>
        <v>0</v>
      </c>
    </row>
    <row r="8" spans="1:17">
      <c r="A8" s="13" t="s">
        <v>24</v>
      </c>
      <c r="B8" s="27">
        <f t="shared" si="0"/>
        <v>65.40639132514967</v>
      </c>
      <c r="C8" s="14"/>
      <c r="E8" s="6"/>
      <c r="F8" s="24"/>
      <c r="G8" s="8"/>
      <c r="I8" s="11"/>
      <c r="J8" s="11"/>
      <c r="K8" s="12"/>
      <c r="M8" s="6">
        <v>0</v>
      </c>
      <c r="N8" s="8">
        <f t="shared" si="1"/>
        <v>64</v>
      </c>
      <c r="O8" s="8">
        <f t="shared" si="2"/>
        <v>0</v>
      </c>
    </row>
    <row r="9" spans="1:17">
      <c r="A9" t="s">
        <v>10</v>
      </c>
      <c r="B9" s="20">
        <f t="shared" si="0"/>
        <v>69.295657744218033</v>
      </c>
      <c r="C9" s="3"/>
      <c r="E9" s="24"/>
      <c r="F9" s="24"/>
      <c r="G9" s="8"/>
      <c r="I9" s="4"/>
      <c r="J9" s="4"/>
      <c r="K9" s="12"/>
      <c r="M9" s="6">
        <v>1</v>
      </c>
      <c r="N9" s="8">
        <f t="shared" si="1"/>
        <v>64.319999999999993</v>
      </c>
      <c r="O9" s="8">
        <f t="shared" si="2"/>
        <v>40.959999999999127</v>
      </c>
    </row>
    <row r="10" spans="1:17">
      <c r="A10" t="s">
        <v>11</v>
      </c>
      <c r="B10" s="20">
        <f t="shared" si="0"/>
        <v>73.416191979351908</v>
      </c>
      <c r="C10" s="2"/>
      <c r="E10" s="5"/>
      <c r="F10" s="5"/>
      <c r="G10" s="8"/>
      <c r="I10" s="4"/>
      <c r="J10" s="4"/>
      <c r="K10" s="12"/>
      <c r="M10" s="6">
        <v>10</v>
      </c>
      <c r="N10" s="8">
        <f t="shared" si="1"/>
        <v>67.2</v>
      </c>
      <c r="O10" s="8">
        <f t="shared" si="2"/>
        <v>25.600000000000364</v>
      </c>
    </row>
    <row r="11" spans="1:17">
      <c r="A11" t="s">
        <v>12</v>
      </c>
      <c r="B11" s="20">
        <f t="shared" si="0"/>
        <v>77.781745930520245</v>
      </c>
      <c r="C11" s="3"/>
      <c r="E11" s="6"/>
      <c r="F11" s="6"/>
      <c r="G11" s="8"/>
      <c r="I11" s="4"/>
      <c r="J11" s="4"/>
      <c r="K11" s="12"/>
      <c r="M11" s="6">
        <v>50</v>
      </c>
      <c r="N11" s="8">
        <f t="shared" si="1"/>
        <v>80</v>
      </c>
      <c r="O11" s="8">
        <f t="shared" si="2"/>
        <v>0</v>
      </c>
    </row>
    <row r="12" spans="1:17">
      <c r="A12" t="s">
        <v>13</v>
      </c>
      <c r="B12" s="20">
        <f t="shared" si="0"/>
        <v>82.406889228217509</v>
      </c>
      <c r="C12" s="2"/>
      <c r="E12" s="5"/>
      <c r="F12" s="5"/>
      <c r="G12" s="5"/>
      <c r="K12" s="1"/>
      <c r="M12" s="6">
        <v>51</v>
      </c>
      <c r="N12" s="8">
        <f t="shared" si="1"/>
        <v>80.319999999999993</v>
      </c>
      <c r="O12" s="8">
        <f t="shared" si="2"/>
        <v>40.959999999999127</v>
      </c>
    </row>
    <row r="13" spans="1:17">
      <c r="A13" t="s">
        <v>14</v>
      </c>
      <c r="B13" s="20">
        <f t="shared" si="0"/>
        <v>87.307057858251</v>
      </c>
      <c r="C13" s="2"/>
      <c r="E13" s="5"/>
      <c r="F13" s="5"/>
      <c r="G13" s="5"/>
      <c r="M13" s="6">
        <v>99</v>
      </c>
      <c r="N13" s="8">
        <f t="shared" si="1"/>
        <v>95.68</v>
      </c>
      <c r="O13" s="8">
        <f t="shared" si="2"/>
        <v>87.040000000000873</v>
      </c>
    </row>
    <row r="14" spans="1:17">
      <c r="A14" t="s">
        <v>15</v>
      </c>
      <c r="B14" s="20">
        <f t="shared" si="0"/>
        <v>92.498605677908628</v>
      </c>
      <c r="C14" s="3"/>
      <c r="E14" s="5"/>
      <c r="F14" s="5"/>
      <c r="G14" s="5"/>
      <c r="M14" s="6">
        <v>100</v>
      </c>
      <c r="N14" s="8">
        <f t="shared" si="1"/>
        <v>96</v>
      </c>
      <c r="O14" s="8">
        <f t="shared" si="2"/>
        <v>0</v>
      </c>
    </row>
    <row r="15" spans="1:17">
      <c r="A15" t="s">
        <v>16</v>
      </c>
      <c r="B15" s="20">
        <f t="shared" si="0"/>
        <v>97.998858995437359</v>
      </c>
      <c r="C15" s="2"/>
      <c r="F15" s="5"/>
      <c r="G15" s="5"/>
      <c r="M15" s="6">
        <v>200</v>
      </c>
      <c r="N15" s="8">
        <f t="shared" si="1"/>
        <v>128</v>
      </c>
      <c r="O15" s="8">
        <f t="shared" si="2"/>
        <v>0</v>
      </c>
    </row>
    <row r="16" spans="1:17">
      <c r="A16" t="s">
        <v>17</v>
      </c>
      <c r="B16" s="20">
        <f t="shared" si="0"/>
        <v>103.82617439498632</v>
      </c>
      <c r="C16" s="3"/>
      <c r="F16" s="5"/>
      <c r="G16" s="5"/>
      <c r="M16" s="6"/>
      <c r="N16" s="8"/>
      <c r="O16" s="8"/>
    </row>
    <row r="17" spans="1:15">
      <c r="A17" t="s">
        <v>3</v>
      </c>
      <c r="B17" s="20">
        <f t="shared" si="0"/>
        <v>110.00000000000004</v>
      </c>
      <c r="C17" s="2"/>
      <c r="E17" s="5"/>
      <c r="F17" s="5"/>
      <c r="G17" s="5"/>
      <c r="M17" s="4"/>
      <c r="N17" s="8"/>
      <c r="O17" s="8"/>
    </row>
    <row r="18" spans="1:15">
      <c r="A18" t="s">
        <v>8</v>
      </c>
      <c r="B18" s="20">
        <f t="shared" si="0"/>
        <v>116.54094037952252</v>
      </c>
      <c r="C18" s="3"/>
      <c r="E18" s="5"/>
      <c r="F18" s="5"/>
      <c r="G18" s="5"/>
      <c r="M18" s="4"/>
      <c r="N18" s="8"/>
      <c r="O18" s="8"/>
    </row>
    <row r="19" spans="1:15">
      <c r="A19" t="s">
        <v>9</v>
      </c>
      <c r="B19" s="20">
        <f t="shared" si="0"/>
        <v>123.47082531403107</v>
      </c>
      <c r="C19" s="2"/>
      <c r="E19" s="5"/>
      <c r="F19" s="5"/>
      <c r="G19" s="5"/>
      <c r="M19" s="4"/>
      <c r="N19" s="8"/>
      <c r="O19" s="8"/>
    </row>
    <row r="20" spans="1:15">
      <c r="A20" s="13" t="s">
        <v>25</v>
      </c>
      <c r="B20" s="21">
        <f t="shared" si="0"/>
        <v>130.81278265029937</v>
      </c>
      <c r="C20" s="14"/>
      <c r="E20" s="5"/>
      <c r="F20" s="5"/>
      <c r="G20" s="5"/>
    </row>
    <row r="21" spans="1:15">
      <c r="A21" t="s">
        <v>10</v>
      </c>
      <c r="B21" s="20">
        <f t="shared" si="0"/>
        <v>138.59131548843609</v>
      </c>
      <c r="C21" s="3"/>
      <c r="E21" s="26" t="s">
        <v>79</v>
      </c>
      <c r="F21" s="5"/>
      <c r="G21" s="5"/>
    </row>
    <row r="22" spans="1:15">
      <c r="A22" t="s">
        <v>11</v>
      </c>
      <c r="B22" s="20">
        <f>B21*2^(1/12)</f>
        <v>146.83238395870384</v>
      </c>
      <c r="C22" s="2"/>
      <c r="E22" s="26" t="s">
        <v>74</v>
      </c>
      <c r="F22" s="5"/>
      <c r="G22" s="5"/>
    </row>
    <row r="23" spans="1:15">
      <c r="A23" t="s">
        <v>12</v>
      </c>
      <c r="B23" s="20">
        <f t="shared" si="0"/>
        <v>155.56349186104052</v>
      </c>
      <c r="C23" s="3"/>
      <c r="E23" s="26" t="s">
        <v>75</v>
      </c>
      <c r="F23" s="5"/>
      <c r="G23" s="5"/>
    </row>
    <row r="24" spans="1:15">
      <c r="A24" t="s">
        <v>13</v>
      </c>
      <c r="B24" s="20">
        <f t="shared" si="0"/>
        <v>164.81377845643505</v>
      </c>
      <c r="C24" s="2"/>
      <c r="E24" s="26" t="s">
        <v>77</v>
      </c>
      <c r="F24" s="5"/>
      <c r="G24" s="5"/>
    </row>
    <row r="25" spans="1:15">
      <c r="A25" t="s">
        <v>14</v>
      </c>
      <c r="B25" s="20">
        <f t="shared" si="0"/>
        <v>174.61411571650203</v>
      </c>
      <c r="C25" s="2"/>
      <c r="E25" s="26" t="s">
        <v>78</v>
      </c>
      <c r="F25" s="5"/>
      <c r="G25" s="5"/>
    </row>
    <row r="26" spans="1:15">
      <c r="A26" t="s">
        <v>15</v>
      </c>
      <c r="B26" s="20">
        <f t="shared" si="0"/>
        <v>184.99721135581729</v>
      </c>
      <c r="C26" s="3"/>
      <c r="E26" s="5"/>
      <c r="F26" s="5"/>
      <c r="G26" s="5"/>
    </row>
    <row r="27" spans="1:15">
      <c r="A27" t="s">
        <v>16</v>
      </c>
      <c r="B27" s="20">
        <f t="shared" si="0"/>
        <v>195.99771799087475</v>
      </c>
      <c r="C27" s="2"/>
      <c r="E27" s="5"/>
      <c r="F27" s="5"/>
      <c r="G27" s="5"/>
    </row>
    <row r="28" spans="1:15">
      <c r="A28" t="s">
        <v>17</v>
      </c>
      <c r="B28" s="20">
        <f t="shared" si="0"/>
        <v>207.65234878997268</v>
      </c>
      <c r="C28" s="3"/>
      <c r="E28" s="5"/>
      <c r="F28" s="5"/>
      <c r="G28" s="5"/>
    </row>
    <row r="29" spans="1:15">
      <c r="A29" t="s">
        <v>2</v>
      </c>
      <c r="B29" s="20">
        <f t="shared" si="0"/>
        <v>220.00000000000011</v>
      </c>
      <c r="C29" s="2"/>
      <c r="E29" s="5"/>
      <c r="F29" s="5"/>
      <c r="G29" s="5"/>
    </row>
    <row r="30" spans="1:15">
      <c r="A30" t="s">
        <v>8</v>
      </c>
      <c r="B30" s="20">
        <f t="shared" si="0"/>
        <v>233.08188075904508</v>
      </c>
      <c r="C30" s="3"/>
      <c r="E30" s="5"/>
      <c r="F30" s="5"/>
      <c r="G30" s="5"/>
    </row>
    <row r="31" spans="1:15">
      <c r="A31" t="s">
        <v>9</v>
      </c>
      <c r="B31" s="20">
        <f t="shared" si="0"/>
        <v>246.94165062806221</v>
      </c>
      <c r="C31" s="2"/>
      <c r="E31" s="5"/>
      <c r="F31" s="5"/>
      <c r="G31" s="5"/>
    </row>
    <row r="32" spans="1:15">
      <c r="A32" s="13" t="s">
        <v>28</v>
      </c>
      <c r="B32" s="21">
        <f t="shared" si="0"/>
        <v>261.62556530059879</v>
      </c>
      <c r="C32" s="14"/>
      <c r="E32" s="5"/>
      <c r="F32" s="5"/>
      <c r="G32" s="5"/>
    </row>
    <row r="33" spans="1:7">
      <c r="A33" t="s">
        <v>10</v>
      </c>
      <c r="B33" s="20">
        <f t="shared" si="0"/>
        <v>277.1826309768723</v>
      </c>
      <c r="C33" s="3"/>
      <c r="E33" s="5"/>
      <c r="F33" s="5"/>
      <c r="G33" s="5"/>
    </row>
    <row r="34" spans="1:7">
      <c r="A34" t="s">
        <v>11</v>
      </c>
      <c r="B34" s="20">
        <f t="shared" si="0"/>
        <v>293.6647679174078</v>
      </c>
      <c r="C34" s="2"/>
      <c r="E34" s="5"/>
      <c r="F34" s="5"/>
      <c r="G34" s="5"/>
    </row>
    <row r="35" spans="1:7">
      <c r="A35" t="s">
        <v>12</v>
      </c>
      <c r="B35" s="20">
        <f t="shared" si="0"/>
        <v>311.12698372208121</v>
      </c>
      <c r="C35" s="3"/>
      <c r="E35" s="5"/>
      <c r="F35" s="5"/>
      <c r="G35" s="5"/>
    </row>
    <row r="36" spans="1:7">
      <c r="A36" t="s">
        <v>13</v>
      </c>
      <c r="B36" s="20">
        <f t="shared" si="0"/>
        <v>329.62755691287026</v>
      </c>
      <c r="C36" s="2"/>
      <c r="E36" s="5"/>
      <c r="F36" s="5"/>
      <c r="G36" s="5"/>
    </row>
    <row r="37" spans="1:7">
      <c r="A37" t="s">
        <v>14</v>
      </c>
      <c r="B37" s="20">
        <f t="shared" si="0"/>
        <v>349.22823143300423</v>
      </c>
      <c r="C37" s="2"/>
      <c r="E37" s="5"/>
      <c r="F37" s="5"/>
      <c r="G37" s="5"/>
    </row>
    <row r="38" spans="1:7">
      <c r="A38" t="s">
        <v>15</v>
      </c>
      <c r="B38" s="20">
        <f t="shared" si="0"/>
        <v>369.9944227116348</v>
      </c>
      <c r="C38" s="3"/>
      <c r="E38" s="5"/>
      <c r="F38" s="5"/>
      <c r="G38" s="5"/>
    </row>
    <row r="39" spans="1:7">
      <c r="A39" t="s">
        <v>16</v>
      </c>
      <c r="B39" s="20">
        <f t="shared" si="0"/>
        <v>391.99543598174972</v>
      </c>
      <c r="C39" s="2"/>
      <c r="E39" s="5"/>
      <c r="F39" s="5"/>
      <c r="G39" s="5"/>
    </row>
    <row r="40" spans="1:7">
      <c r="A40" t="s">
        <v>17</v>
      </c>
      <c r="B40" s="20">
        <f t="shared" si="0"/>
        <v>415.30469757994558</v>
      </c>
      <c r="C40" s="3"/>
      <c r="E40" s="5"/>
      <c r="F40" s="5"/>
      <c r="G40" s="5"/>
    </row>
    <row r="41" spans="1:7">
      <c r="A41" t="s">
        <v>0</v>
      </c>
      <c r="B41" s="20">
        <f t="shared" si="0"/>
        <v>440.00000000000051</v>
      </c>
      <c r="C41" s="2"/>
      <c r="E41" s="5"/>
      <c r="F41" s="5"/>
      <c r="G41" s="5"/>
    </row>
    <row r="42" spans="1:7">
      <c r="A42" t="s">
        <v>8</v>
      </c>
      <c r="B42" s="20">
        <f t="shared" si="0"/>
        <v>466.1637615180905</v>
      </c>
      <c r="C42" s="3"/>
      <c r="E42" s="5"/>
      <c r="F42" s="5"/>
      <c r="G42" s="5"/>
    </row>
    <row r="43" spans="1:7">
      <c r="A43" t="s">
        <v>9</v>
      </c>
      <c r="B43" s="20">
        <f t="shared" si="0"/>
        <v>493.88330125612475</v>
      </c>
      <c r="C43" s="2"/>
      <c r="E43" s="5"/>
      <c r="F43" s="5"/>
      <c r="G43" s="5"/>
    </row>
    <row r="44" spans="1:7">
      <c r="A44" s="13" t="s">
        <v>29</v>
      </c>
      <c r="B44" s="21">
        <f t="shared" si="0"/>
        <v>523.25113060119793</v>
      </c>
      <c r="C44" s="14"/>
      <c r="E44" s="5"/>
      <c r="F44" s="5"/>
      <c r="G44" s="5"/>
    </row>
    <row r="45" spans="1:7">
      <c r="A45" t="s">
        <v>10</v>
      </c>
      <c r="B45" s="20">
        <f t="shared" si="0"/>
        <v>554.36526195374495</v>
      </c>
      <c r="C45" s="3"/>
      <c r="E45" s="5"/>
      <c r="F45" s="5"/>
      <c r="G45" s="5"/>
    </row>
    <row r="46" spans="1:7">
      <c r="A46" t="s">
        <v>11</v>
      </c>
      <c r="B46" s="20">
        <f t="shared" si="0"/>
        <v>587.32953583481594</v>
      </c>
      <c r="C46" s="2"/>
      <c r="E46" s="5"/>
      <c r="F46" s="5"/>
      <c r="G46" s="5"/>
    </row>
    <row r="47" spans="1:7">
      <c r="A47" t="s">
        <v>12</v>
      </c>
      <c r="B47" s="20">
        <f t="shared" si="0"/>
        <v>622.25396744416275</v>
      </c>
      <c r="C47" s="3"/>
      <c r="E47" s="5"/>
      <c r="F47" s="5"/>
      <c r="G47" s="5"/>
    </row>
    <row r="48" spans="1:7">
      <c r="A48" t="s">
        <v>13</v>
      </c>
      <c r="B48" s="20">
        <f t="shared" si="0"/>
        <v>659.25511382574086</v>
      </c>
      <c r="C48" s="2"/>
      <c r="E48" s="5"/>
      <c r="F48" s="5"/>
      <c r="G48" s="5"/>
    </row>
    <row r="49" spans="1:7">
      <c r="A49" t="s">
        <v>14</v>
      </c>
      <c r="B49" s="20">
        <f t="shared" si="0"/>
        <v>698.45646286600891</v>
      </c>
      <c r="C49" s="2"/>
      <c r="E49" s="5"/>
      <c r="F49" s="5"/>
      <c r="G49" s="5"/>
    </row>
    <row r="50" spans="1:7">
      <c r="A50" t="s">
        <v>15</v>
      </c>
      <c r="B50" s="20">
        <f t="shared" si="0"/>
        <v>739.98884542327005</v>
      </c>
      <c r="C50" s="3"/>
      <c r="E50" s="5"/>
      <c r="F50" s="5"/>
      <c r="G50" s="5"/>
    </row>
    <row r="51" spans="1:7">
      <c r="A51" t="s">
        <v>16</v>
      </c>
      <c r="B51" s="20">
        <f t="shared" si="0"/>
        <v>783.9908719634999</v>
      </c>
      <c r="C51" s="2"/>
      <c r="E51" s="5"/>
      <c r="F51" s="5"/>
      <c r="G51" s="5"/>
    </row>
    <row r="52" spans="1:7">
      <c r="A52" t="s">
        <v>17</v>
      </c>
      <c r="B52" s="20">
        <f t="shared" si="0"/>
        <v>830.60939515989173</v>
      </c>
      <c r="C52" s="3"/>
      <c r="E52" s="5"/>
      <c r="F52" s="5"/>
      <c r="G52" s="5"/>
    </row>
    <row r="53" spans="1:7">
      <c r="A53" t="s">
        <v>4</v>
      </c>
      <c r="B53" s="20">
        <f t="shared" si="0"/>
        <v>880.00000000000159</v>
      </c>
      <c r="C53" s="2"/>
      <c r="E53" s="5"/>
      <c r="F53" s="5"/>
      <c r="G53" s="5"/>
    </row>
    <row r="54" spans="1:7">
      <c r="A54" t="s">
        <v>8</v>
      </c>
      <c r="B54" s="20">
        <f t="shared" si="0"/>
        <v>932.32752303618156</v>
      </c>
      <c r="C54" s="3"/>
      <c r="E54" s="5"/>
      <c r="F54" s="5"/>
      <c r="G54" s="5"/>
    </row>
    <row r="55" spans="1:7">
      <c r="A55" t="s">
        <v>9</v>
      </c>
      <c r="B55" s="20">
        <f t="shared" si="0"/>
        <v>987.76660251225007</v>
      </c>
      <c r="C55" s="2"/>
      <c r="E55" s="5"/>
      <c r="F55" s="5"/>
      <c r="G55" s="5"/>
    </row>
    <row r="56" spans="1:7">
      <c r="A56" s="13" t="s">
        <v>30</v>
      </c>
      <c r="B56" s="21">
        <f t="shared" si="0"/>
        <v>1046.5022612023965</v>
      </c>
      <c r="C56" s="14"/>
      <c r="E56" s="5"/>
      <c r="F56" s="5"/>
      <c r="G56" s="5"/>
    </row>
    <row r="57" spans="1:7">
      <c r="A57" t="s">
        <v>10</v>
      </c>
      <c r="B57" s="20">
        <f t="shared" si="0"/>
        <v>1108.7305239074906</v>
      </c>
      <c r="C57" s="3"/>
      <c r="E57" s="5"/>
      <c r="F57" s="5"/>
      <c r="G57" s="5"/>
    </row>
    <row r="58" spans="1:7">
      <c r="A58" t="s">
        <v>11</v>
      </c>
      <c r="B58" s="20">
        <f t="shared" si="0"/>
        <v>1174.6590716696326</v>
      </c>
      <c r="C58" s="2"/>
      <c r="E58" s="5"/>
      <c r="F58" s="5"/>
      <c r="G58" s="5"/>
    </row>
    <row r="59" spans="1:7">
      <c r="A59" t="s">
        <v>12</v>
      </c>
      <c r="B59" s="20">
        <f t="shared" si="0"/>
        <v>1244.5079348883262</v>
      </c>
      <c r="C59" s="3"/>
      <c r="E59" s="5"/>
      <c r="F59" s="5"/>
      <c r="G59" s="5"/>
    </row>
    <row r="60" spans="1:7">
      <c r="A60" t="s">
        <v>13</v>
      </c>
      <c r="B60" s="20">
        <f t="shared" si="0"/>
        <v>1318.5102276514824</v>
      </c>
      <c r="C60" s="2"/>
      <c r="E60" s="5"/>
      <c r="F60" s="5"/>
      <c r="G60" s="5"/>
    </row>
    <row r="61" spans="1:7">
      <c r="A61" t="s">
        <v>14</v>
      </c>
      <c r="B61" s="20">
        <f t="shared" si="0"/>
        <v>1396.9129257320185</v>
      </c>
      <c r="C61" s="2"/>
      <c r="E61" s="5"/>
      <c r="F61" s="5"/>
      <c r="G61" s="5"/>
    </row>
    <row r="62" spans="1:7">
      <c r="A62" t="s">
        <v>15</v>
      </c>
      <c r="B62" s="20">
        <f t="shared" si="0"/>
        <v>1479.9776908465408</v>
      </c>
      <c r="C62" s="3"/>
      <c r="E62" s="5"/>
      <c r="F62" s="5"/>
      <c r="G62" s="5"/>
    </row>
    <row r="63" spans="1:7">
      <c r="A63" t="s">
        <v>16</v>
      </c>
      <c r="B63" s="20">
        <f t="shared" si="0"/>
        <v>1567.9817439270007</v>
      </c>
      <c r="C63" s="2"/>
      <c r="E63" s="5"/>
      <c r="F63" s="5"/>
      <c r="G63" s="5"/>
    </row>
    <row r="64" spans="1:7">
      <c r="A64" t="s">
        <v>17</v>
      </c>
      <c r="B64" s="20">
        <f t="shared" si="0"/>
        <v>1661.2187903197844</v>
      </c>
      <c r="C64" s="3"/>
      <c r="E64" s="5"/>
      <c r="F64" s="5"/>
      <c r="G64" s="5"/>
    </row>
    <row r="65" spans="1:7">
      <c r="A65" t="s">
        <v>5</v>
      </c>
      <c r="B65" s="20">
        <f t="shared" si="0"/>
        <v>1760.0000000000041</v>
      </c>
      <c r="C65" s="2"/>
      <c r="E65" s="5"/>
      <c r="F65" s="5"/>
      <c r="G65" s="5"/>
    </row>
    <row r="66" spans="1:7">
      <c r="A66" t="s">
        <v>8</v>
      </c>
      <c r="B66" s="20">
        <f t="shared" si="0"/>
        <v>1864.655046072364</v>
      </c>
      <c r="C66" s="3"/>
      <c r="E66" s="5"/>
      <c r="F66" s="5"/>
      <c r="G66" s="5"/>
    </row>
    <row r="67" spans="1:7">
      <c r="A67" t="s">
        <v>9</v>
      </c>
      <c r="B67" s="20">
        <f t="shared" si="0"/>
        <v>1975.5332050245011</v>
      </c>
      <c r="C67" s="2"/>
      <c r="E67" s="5"/>
      <c r="F67" s="5"/>
      <c r="G67" s="5"/>
    </row>
    <row r="68" spans="1:7">
      <c r="A68" s="13" t="s">
        <v>31</v>
      </c>
      <c r="B68" s="21">
        <f t="shared" si="0"/>
        <v>2093.004522404794</v>
      </c>
      <c r="C68" s="14"/>
      <c r="E68" s="5"/>
      <c r="F68" s="5"/>
      <c r="G68" s="5"/>
    </row>
    <row r="69" spans="1:7">
      <c r="A69" t="s">
        <v>10</v>
      </c>
      <c r="B69" s="20">
        <f t="shared" si="0"/>
        <v>2217.4610478149821</v>
      </c>
      <c r="C69" s="3"/>
      <c r="E69" s="5"/>
      <c r="F69" s="5"/>
      <c r="G69" s="5"/>
    </row>
    <row r="70" spans="1:7">
      <c r="A70" t="s">
        <v>11</v>
      </c>
      <c r="B70" s="20">
        <f t="shared" si="0"/>
        <v>2349.318143339266</v>
      </c>
      <c r="C70" s="2"/>
      <c r="E70" s="5"/>
      <c r="F70" s="5"/>
      <c r="G70" s="5"/>
    </row>
    <row r="71" spans="1:7">
      <c r="A71" t="s">
        <v>12</v>
      </c>
      <c r="B71" s="20">
        <f t="shared" ref="B71:B89" si="3">B70*2^(1/12)</f>
        <v>2489.0158697766533</v>
      </c>
      <c r="C71" s="3"/>
      <c r="E71" s="5"/>
      <c r="F71" s="5"/>
      <c r="G71" s="5"/>
    </row>
    <row r="72" spans="1:7">
      <c r="A72" t="s">
        <v>13</v>
      </c>
      <c r="B72" s="20">
        <f t="shared" si="3"/>
        <v>2637.0204553029657</v>
      </c>
      <c r="C72" s="2"/>
      <c r="E72" s="5"/>
      <c r="F72" s="5"/>
      <c r="G72" s="5"/>
    </row>
    <row r="73" spans="1:7">
      <c r="A73" t="s">
        <v>14</v>
      </c>
      <c r="B73" s="20">
        <f t="shared" si="3"/>
        <v>2793.8258514640379</v>
      </c>
      <c r="C73" s="2"/>
      <c r="E73" s="5"/>
      <c r="F73" s="5"/>
      <c r="G73" s="5"/>
    </row>
    <row r="74" spans="1:7">
      <c r="A74" t="s">
        <v>15</v>
      </c>
      <c r="B74" s="20">
        <f t="shared" si="3"/>
        <v>2959.9553816930825</v>
      </c>
      <c r="C74" s="3"/>
      <c r="E74" s="5"/>
      <c r="F74" s="5"/>
      <c r="G74" s="5"/>
    </row>
    <row r="75" spans="1:7">
      <c r="A75" t="s">
        <v>16</v>
      </c>
      <c r="B75" s="20">
        <f t="shared" si="3"/>
        <v>3135.9634878540023</v>
      </c>
      <c r="C75" s="2"/>
      <c r="E75" s="5"/>
      <c r="F75" s="5"/>
      <c r="G75" s="5"/>
    </row>
    <row r="76" spans="1:7">
      <c r="A76" t="s">
        <v>17</v>
      </c>
      <c r="B76" s="20">
        <f t="shared" si="3"/>
        <v>3322.4375806395697</v>
      </c>
      <c r="C76" s="3"/>
      <c r="E76" s="5"/>
      <c r="F76" s="5"/>
      <c r="G76" s="5"/>
    </row>
    <row r="77" spans="1:7">
      <c r="A77" t="s">
        <v>6</v>
      </c>
      <c r="B77" s="20">
        <f t="shared" si="3"/>
        <v>3520.0000000000091</v>
      </c>
      <c r="C77" s="2"/>
      <c r="E77" s="5"/>
      <c r="F77" s="5"/>
      <c r="G77" s="5"/>
    </row>
    <row r="78" spans="1:7">
      <c r="A78" t="s">
        <v>8</v>
      </c>
      <c r="B78" s="20">
        <f t="shared" si="3"/>
        <v>3729.310092144729</v>
      </c>
      <c r="C78" s="3"/>
      <c r="E78" s="5"/>
      <c r="F78" s="5"/>
      <c r="G78" s="5"/>
    </row>
    <row r="79" spans="1:7">
      <c r="A79" t="s">
        <v>9</v>
      </c>
      <c r="B79" s="20">
        <f t="shared" si="3"/>
        <v>3951.0664100490035</v>
      </c>
      <c r="C79" s="2"/>
      <c r="E79" s="5"/>
      <c r="F79" s="5"/>
      <c r="G79" s="5"/>
    </row>
    <row r="80" spans="1:7">
      <c r="A80" s="13" t="s">
        <v>27</v>
      </c>
      <c r="B80" s="21">
        <f t="shared" si="3"/>
        <v>4186.0090448095898</v>
      </c>
      <c r="C80" s="14"/>
      <c r="E80" s="5"/>
      <c r="F80" s="5"/>
      <c r="G80" s="5"/>
    </row>
    <row r="81" spans="1:7">
      <c r="A81" t="s">
        <v>10</v>
      </c>
      <c r="B81" s="20">
        <f t="shared" si="3"/>
        <v>4434.922095629966</v>
      </c>
      <c r="C81" s="3"/>
      <c r="E81" s="5"/>
      <c r="F81" s="5"/>
      <c r="G81" s="5"/>
    </row>
    <row r="82" spans="1:7">
      <c r="A82" t="s">
        <v>11</v>
      </c>
      <c r="B82" s="20">
        <f t="shared" si="3"/>
        <v>4698.6362866785339</v>
      </c>
      <c r="C82" s="2"/>
      <c r="E82" s="5"/>
      <c r="F82" s="5"/>
      <c r="G82" s="5"/>
    </row>
    <row r="83" spans="1:7">
      <c r="A83" t="s">
        <v>12</v>
      </c>
      <c r="B83" s="20">
        <f t="shared" si="3"/>
        <v>4978.0317395533084</v>
      </c>
      <c r="C83" s="3"/>
      <c r="E83" s="5"/>
      <c r="F83" s="5"/>
      <c r="G83" s="5"/>
    </row>
    <row r="84" spans="1:7">
      <c r="A84" t="s">
        <v>13</v>
      </c>
      <c r="B84" s="20">
        <f t="shared" si="3"/>
        <v>5274.0409106059342</v>
      </c>
      <c r="C84" s="2"/>
      <c r="E84" s="5"/>
      <c r="F84" s="5"/>
      <c r="G84" s="5"/>
    </row>
    <row r="85" spans="1:7">
      <c r="A85" t="s">
        <v>14</v>
      </c>
      <c r="B85" s="20">
        <f t="shared" si="3"/>
        <v>5587.6517029280785</v>
      </c>
      <c r="C85" s="2"/>
      <c r="E85" s="5"/>
      <c r="F85" s="5"/>
      <c r="G85" s="5"/>
    </row>
    <row r="86" spans="1:7">
      <c r="A86" t="s">
        <v>15</v>
      </c>
      <c r="B86" s="20">
        <f t="shared" si="3"/>
        <v>5919.9107633861677</v>
      </c>
      <c r="C86" s="3"/>
      <c r="E86" s="5"/>
      <c r="F86" s="5"/>
      <c r="G86" s="5"/>
    </row>
    <row r="87" spans="1:7">
      <c r="A87" t="s">
        <v>16</v>
      </c>
      <c r="B87" s="20">
        <f t="shared" si="3"/>
        <v>6271.9269757080074</v>
      </c>
      <c r="C87" s="2"/>
      <c r="E87" s="5"/>
      <c r="F87" s="5"/>
      <c r="G87" s="5"/>
    </row>
    <row r="88" spans="1:7">
      <c r="A88" t="s">
        <v>17</v>
      </c>
      <c r="B88" s="20">
        <f t="shared" si="3"/>
        <v>6644.875161279142</v>
      </c>
      <c r="C88" s="3"/>
      <c r="E88" s="5"/>
      <c r="F88" s="5"/>
      <c r="G88" s="5"/>
    </row>
    <row r="89" spans="1:7">
      <c r="A89" t="s">
        <v>26</v>
      </c>
      <c r="B89" s="20">
        <f t="shared" si="3"/>
        <v>7040.0000000000209</v>
      </c>
      <c r="C89" s="4"/>
      <c r="E89" s="5"/>
      <c r="F89" s="5"/>
      <c r="G89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13"/>
  <sheetViews>
    <sheetView zoomScale="82" workbookViewId="0">
      <selection activeCell="H4" sqref="H4:H7"/>
    </sheetView>
  </sheetViews>
  <sheetFormatPr baseColWidth="10" defaultRowHeight="15"/>
  <cols>
    <col min="1" max="1" width="6.5703125" style="5" customWidth="1"/>
    <col min="2" max="2" width="7.5703125" style="20" customWidth="1"/>
    <col min="3" max="3" width="12.7109375" style="4" customWidth="1"/>
    <col min="4" max="4" width="10.85546875" customWidth="1"/>
    <col min="5" max="5" width="15.42578125" style="5" customWidth="1"/>
    <col min="6" max="6" width="15.5703125" style="5" customWidth="1"/>
    <col min="7" max="7" width="11.85546875" style="5" customWidth="1"/>
    <col min="8" max="8" width="14.42578125" customWidth="1"/>
    <col min="9" max="9" width="10.42578125" customWidth="1"/>
    <col min="10" max="10" width="8.5703125" customWidth="1"/>
    <col min="11" max="11" width="5.7109375" customWidth="1"/>
    <col min="12" max="12" width="6.7109375" customWidth="1"/>
    <col min="14" max="15" width="10.5703125" customWidth="1"/>
    <col min="17" max="17" width="11.42578125" style="5"/>
    <col min="19" max="19" width="7.5703125" style="26" customWidth="1"/>
    <col min="20" max="20" width="10.42578125" customWidth="1"/>
    <col min="21" max="21" width="9.85546875" style="5" customWidth="1"/>
    <col min="22" max="22" width="14.28515625" style="5" bestFit="1" customWidth="1"/>
    <col min="23" max="23" width="9.5703125" customWidth="1"/>
    <col min="24" max="24" width="12.28515625" customWidth="1"/>
    <col min="25" max="25" width="17.140625" customWidth="1"/>
  </cols>
  <sheetData>
    <row r="1" spans="1:25" ht="18.75">
      <c r="A1" s="73" t="s">
        <v>36</v>
      </c>
      <c r="B1" s="26"/>
      <c r="C1"/>
      <c r="D1" s="5"/>
      <c r="F1"/>
      <c r="G1"/>
      <c r="H1" s="30"/>
      <c r="I1" s="30"/>
      <c r="J1" s="30"/>
      <c r="L1" s="30"/>
      <c r="M1" s="30"/>
      <c r="N1" s="30"/>
      <c r="O1" s="30"/>
      <c r="P1" s="30"/>
    </row>
    <row r="2" spans="1:25" ht="19.5" thickBot="1">
      <c r="A2" s="62"/>
      <c r="B2" s="26"/>
      <c r="C2"/>
      <c r="D2" s="5"/>
      <c r="F2"/>
      <c r="G2"/>
      <c r="H2" s="30"/>
      <c r="I2" s="30"/>
      <c r="J2" s="30"/>
      <c r="L2" s="30"/>
      <c r="M2" s="30"/>
      <c r="N2" s="30"/>
      <c r="O2" s="30"/>
      <c r="P2" s="30"/>
    </row>
    <row r="3" spans="1:25" ht="38.25" customHeight="1">
      <c r="A3" s="68"/>
      <c r="B3" s="69"/>
      <c r="C3" s="70" t="s">
        <v>20</v>
      </c>
      <c r="D3" s="70" t="s">
        <v>69</v>
      </c>
      <c r="E3" s="70" t="s">
        <v>70</v>
      </c>
      <c r="F3" s="71" t="s">
        <v>71</v>
      </c>
      <c r="G3" s="37"/>
      <c r="H3" s="37"/>
      <c r="I3" s="37"/>
      <c r="J3" s="37"/>
      <c r="L3" s="30"/>
      <c r="M3" s="30"/>
      <c r="N3" s="30"/>
      <c r="O3" s="30"/>
      <c r="P3" s="30"/>
    </row>
    <row r="4" spans="1:25" ht="18.75">
      <c r="A4" s="63">
        <v>1</v>
      </c>
      <c r="B4" s="38" t="s">
        <v>37</v>
      </c>
      <c r="C4" s="39">
        <v>65.406391325149698</v>
      </c>
      <c r="D4" s="40" t="s">
        <v>24</v>
      </c>
      <c r="E4" s="41">
        <v>65.406391325149698</v>
      </c>
      <c r="F4" s="55">
        <f>1200*(LN(C4/E4)/LN(2))</f>
        <v>0</v>
      </c>
      <c r="G4" s="54"/>
      <c r="H4" s="46" t="s">
        <v>65</v>
      </c>
      <c r="I4" s="53"/>
      <c r="J4" s="53"/>
      <c r="M4" s="30"/>
      <c r="N4" s="30"/>
      <c r="O4" s="30"/>
      <c r="P4" s="30"/>
      <c r="Y4" s="5"/>
    </row>
    <row r="5" spans="1:25" ht="18.75">
      <c r="A5" s="63">
        <v>2</v>
      </c>
      <c r="B5" s="38" t="s">
        <v>37</v>
      </c>
      <c r="C5" s="39">
        <f>C4*2</f>
        <v>130.8127826502994</v>
      </c>
      <c r="D5" s="40" t="s">
        <v>25</v>
      </c>
      <c r="E5" s="41">
        <v>130.81278265029937</v>
      </c>
      <c r="F5" s="55">
        <f t="shared" ref="F5:F35" si="0">1200*(LN(C5/E5)/LN(2))</f>
        <v>3.8441118045779013E-13</v>
      </c>
      <c r="G5" s="54"/>
      <c r="H5" s="36" t="s">
        <v>62</v>
      </c>
      <c r="I5" s="53"/>
      <c r="J5" s="53"/>
      <c r="M5" s="29"/>
      <c r="N5" s="29"/>
      <c r="O5" s="29"/>
      <c r="P5" s="30"/>
      <c r="Q5" s="29"/>
      <c r="Y5" s="22"/>
    </row>
    <row r="6" spans="1:25" ht="18.75">
      <c r="A6" s="64">
        <f>A5+1</f>
        <v>3</v>
      </c>
      <c r="B6" s="42" t="s">
        <v>37</v>
      </c>
      <c r="C6" s="39">
        <f>C4*3</f>
        <v>196.21917397544911</v>
      </c>
      <c r="D6" s="43" t="s">
        <v>39</v>
      </c>
      <c r="E6" s="44">
        <v>195.99771799087475</v>
      </c>
      <c r="F6" s="56">
        <f t="shared" si="0"/>
        <v>1.9550008653876136</v>
      </c>
      <c r="G6" s="54"/>
      <c r="H6" s="35" t="s">
        <v>63</v>
      </c>
      <c r="I6" s="53"/>
      <c r="J6" s="53"/>
      <c r="M6" s="29"/>
      <c r="N6" s="29"/>
      <c r="O6" s="29"/>
      <c r="P6" s="30"/>
      <c r="Q6" s="28"/>
      <c r="Y6" s="22"/>
    </row>
    <row r="7" spans="1:25" ht="18.75">
      <c r="A7" s="63">
        <f t="shared" ref="A7:A35" si="1">A6+1</f>
        <v>4</v>
      </c>
      <c r="B7" s="38" t="s">
        <v>37</v>
      </c>
      <c r="C7" s="39">
        <f>C4*4</f>
        <v>261.62556530059879</v>
      </c>
      <c r="D7" s="40" t="s">
        <v>28</v>
      </c>
      <c r="E7" s="41">
        <v>261.62556530059879</v>
      </c>
      <c r="F7" s="55">
        <f t="shared" si="0"/>
        <v>0</v>
      </c>
      <c r="G7" s="54"/>
      <c r="H7" s="46" t="s">
        <v>64</v>
      </c>
      <c r="I7" s="53"/>
      <c r="J7" s="53"/>
      <c r="M7" s="29"/>
      <c r="N7" s="31"/>
      <c r="O7" s="31"/>
      <c r="P7" s="30"/>
      <c r="Q7" s="28"/>
      <c r="Y7" s="22"/>
    </row>
    <row r="8" spans="1:25" ht="18.75">
      <c r="A8" s="64">
        <f t="shared" si="1"/>
        <v>5</v>
      </c>
      <c r="B8" s="42" t="s">
        <v>37</v>
      </c>
      <c r="C8" s="39">
        <f>C4*5</f>
        <v>327.03195662574848</v>
      </c>
      <c r="D8" s="43" t="s">
        <v>40</v>
      </c>
      <c r="E8" s="44">
        <v>329.62755691287026</v>
      </c>
      <c r="F8" s="56">
        <f t="shared" si="0"/>
        <v>-13.686286135165888</v>
      </c>
      <c r="G8" s="54"/>
      <c r="H8" s="53"/>
      <c r="I8" s="53"/>
      <c r="J8" s="53"/>
      <c r="K8" s="32"/>
      <c r="L8" s="30"/>
      <c r="M8" s="29"/>
      <c r="N8" s="31"/>
      <c r="O8" s="31"/>
      <c r="P8" s="30"/>
      <c r="Q8" s="28"/>
      <c r="Y8" s="22"/>
    </row>
    <row r="9" spans="1:25" ht="18.75">
      <c r="A9" s="64">
        <f t="shared" si="1"/>
        <v>6</v>
      </c>
      <c r="B9" s="42" t="s">
        <v>37</v>
      </c>
      <c r="C9" s="39">
        <f>C4*6</f>
        <v>392.43834795089822</v>
      </c>
      <c r="D9" s="43" t="s">
        <v>41</v>
      </c>
      <c r="E9" s="44">
        <v>391.99543598174972</v>
      </c>
      <c r="F9" s="56">
        <f t="shared" si="0"/>
        <v>1.9550008653868458</v>
      </c>
      <c r="G9" s="54"/>
      <c r="H9" s="53"/>
      <c r="I9" s="53"/>
      <c r="J9" s="53"/>
      <c r="K9" s="32"/>
      <c r="L9" s="30"/>
      <c r="M9" s="29"/>
      <c r="N9" s="31"/>
      <c r="O9" s="31"/>
      <c r="P9" s="30"/>
      <c r="Q9" s="28"/>
      <c r="Y9" s="22"/>
    </row>
    <row r="10" spans="1:25" ht="18.75">
      <c r="A10" s="64">
        <f t="shared" si="1"/>
        <v>7</v>
      </c>
      <c r="B10" s="42" t="s">
        <v>37</v>
      </c>
      <c r="C10" s="39">
        <f>C4*7</f>
        <v>457.8447392760479</v>
      </c>
      <c r="D10" s="43" t="s">
        <v>42</v>
      </c>
      <c r="E10" s="44">
        <v>466.1637615180905</v>
      </c>
      <c r="F10" s="56">
        <f t="shared" si="0"/>
        <v>-31.174093530876192</v>
      </c>
      <c r="G10" s="54"/>
      <c r="H10" s="53"/>
      <c r="I10" s="53"/>
      <c r="J10" s="53"/>
      <c r="K10" s="32"/>
      <c r="L10" s="30"/>
      <c r="M10" s="29"/>
      <c r="N10" s="31"/>
      <c r="O10" s="31"/>
      <c r="P10" s="30"/>
      <c r="Q10" s="28"/>
      <c r="Y10" s="22"/>
    </row>
    <row r="11" spans="1:25" ht="18.75">
      <c r="A11" s="63">
        <f t="shared" si="1"/>
        <v>8</v>
      </c>
      <c r="B11" s="38" t="s">
        <v>37</v>
      </c>
      <c r="C11" s="39">
        <f>C4*8</f>
        <v>523.25113060119759</v>
      </c>
      <c r="D11" s="40" t="s">
        <v>29</v>
      </c>
      <c r="E11" s="41">
        <v>523.25113060119793</v>
      </c>
      <c r="F11" s="55">
        <f t="shared" si="0"/>
        <v>-1.1532335413733707E-12</v>
      </c>
      <c r="G11" s="54"/>
      <c r="H11" s="53"/>
      <c r="I11" s="53"/>
      <c r="J11" s="53"/>
      <c r="K11" s="32"/>
      <c r="L11" s="30"/>
      <c r="M11" s="29"/>
      <c r="N11" s="31"/>
      <c r="O11" s="31"/>
      <c r="P11" s="30"/>
      <c r="Q11" s="28"/>
      <c r="Y11" s="22"/>
    </row>
    <row r="12" spans="1:25" ht="18.75">
      <c r="A12" s="64">
        <f t="shared" si="1"/>
        <v>9</v>
      </c>
      <c r="B12" s="42" t="s">
        <v>37</v>
      </c>
      <c r="C12" s="39">
        <f>C4*9</f>
        <v>588.65752192634727</v>
      </c>
      <c r="D12" s="43" t="s">
        <v>43</v>
      </c>
      <c r="E12" s="44">
        <v>587.32953583481594</v>
      </c>
      <c r="F12" s="56">
        <f t="shared" si="0"/>
        <v>3.9100017307736019</v>
      </c>
      <c r="G12" s="54"/>
      <c r="H12" s="53"/>
      <c r="I12" s="53"/>
      <c r="J12" s="53"/>
      <c r="K12" s="32"/>
      <c r="L12" s="30"/>
      <c r="M12" s="29"/>
      <c r="N12" s="31"/>
      <c r="O12" s="31"/>
      <c r="P12" s="30"/>
      <c r="Q12" s="28"/>
      <c r="Y12" s="22"/>
    </row>
    <row r="13" spans="1:25" ht="18.75">
      <c r="A13" s="64">
        <f t="shared" si="1"/>
        <v>10</v>
      </c>
      <c r="B13" s="42" t="s">
        <v>37</v>
      </c>
      <c r="C13" s="39">
        <f>C4*10</f>
        <v>654.06391325149696</v>
      </c>
      <c r="D13" s="43" t="s">
        <v>44</v>
      </c>
      <c r="E13" s="44">
        <v>659.25511382574086</v>
      </c>
      <c r="F13" s="56">
        <f t="shared" si="0"/>
        <v>-13.686286135166856</v>
      </c>
      <c r="G13" s="54"/>
      <c r="H13" s="53"/>
      <c r="I13" s="53"/>
      <c r="J13" s="53"/>
      <c r="K13" s="33"/>
      <c r="L13" s="30"/>
      <c r="M13" s="29"/>
      <c r="N13" s="31"/>
      <c r="O13" s="31"/>
      <c r="P13" s="30"/>
      <c r="Q13" s="28"/>
      <c r="Y13" s="22"/>
    </row>
    <row r="14" spans="1:25" ht="18.75">
      <c r="A14" s="64">
        <f t="shared" si="1"/>
        <v>11</v>
      </c>
      <c r="B14" s="42" t="s">
        <v>37</v>
      </c>
      <c r="C14" s="39">
        <f>C4*11</f>
        <v>719.47030457664664</v>
      </c>
      <c r="D14" s="43" t="s">
        <v>45</v>
      </c>
      <c r="E14" s="44">
        <v>739.98884542327005</v>
      </c>
      <c r="F14" s="56">
        <f t="shared" si="0"/>
        <v>-48.682057635245322</v>
      </c>
      <c r="G14" s="54"/>
      <c r="H14" s="53"/>
      <c r="I14" s="53"/>
      <c r="J14" s="53"/>
      <c r="K14" s="30"/>
      <c r="L14" s="30"/>
      <c r="M14" s="29"/>
      <c r="N14" s="31"/>
      <c r="O14" s="31"/>
      <c r="P14" s="30"/>
      <c r="Q14" s="28"/>
      <c r="Y14" s="22"/>
    </row>
    <row r="15" spans="1:25" ht="18.75">
      <c r="A15" s="64">
        <f t="shared" si="1"/>
        <v>12</v>
      </c>
      <c r="B15" s="42" t="s">
        <v>37</v>
      </c>
      <c r="C15" s="39">
        <f>C4*12</f>
        <v>784.87669590179644</v>
      </c>
      <c r="D15" s="43" t="s">
        <v>46</v>
      </c>
      <c r="E15" s="44">
        <v>783.9908719634999</v>
      </c>
      <c r="F15" s="56">
        <f t="shared" si="0"/>
        <v>1.9550008653856936</v>
      </c>
      <c r="G15" s="54"/>
      <c r="H15" s="53"/>
      <c r="I15" s="53"/>
      <c r="J15" s="53"/>
      <c r="K15" s="30"/>
      <c r="L15" s="30"/>
      <c r="M15" s="29"/>
      <c r="N15" s="31"/>
      <c r="O15" s="31"/>
      <c r="P15" s="30"/>
      <c r="Q15" s="28"/>
      <c r="Y15" s="22"/>
    </row>
    <row r="16" spans="1:25" ht="18.75">
      <c r="A16" s="64">
        <f t="shared" si="1"/>
        <v>13</v>
      </c>
      <c r="B16" s="42" t="s">
        <v>37</v>
      </c>
      <c r="C16" s="39">
        <f>C4*13</f>
        <v>850.28308722694612</v>
      </c>
      <c r="D16" s="43" t="s">
        <v>47</v>
      </c>
      <c r="E16" s="44">
        <v>830.60939515989173</v>
      </c>
      <c r="F16" s="56">
        <f t="shared" si="0"/>
        <v>40.527661769308779</v>
      </c>
      <c r="G16" s="54"/>
      <c r="H16" s="72" t="s">
        <v>73</v>
      </c>
      <c r="I16" s="53"/>
      <c r="J16" s="53"/>
      <c r="K16" s="30"/>
      <c r="L16" s="30"/>
      <c r="M16" s="29"/>
      <c r="N16" s="31"/>
      <c r="O16" s="31"/>
      <c r="P16" s="30"/>
      <c r="Q16" s="28"/>
      <c r="Y16" s="22"/>
    </row>
    <row r="17" spans="1:25" ht="18.75">
      <c r="A17" s="64">
        <f t="shared" si="1"/>
        <v>14</v>
      </c>
      <c r="B17" s="42" t="s">
        <v>37</v>
      </c>
      <c r="C17" s="39">
        <f>C4*14</f>
        <v>915.68947855209581</v>
      </c>
      <c r="D17" s="43" t="s">
        <v>48</v>
      </c>
      <c r="E17" s="44">
        <v>932.32752303618156</v>
      </c>
      <c r="F17" s="56">
        <f t="shared" si="0"/>
        <v>-31.174093530877172</v>
      </c>
      <c r="G17" s="54"/>
      <c r="H17" s="72" t="s">
        <v>72</v>
      </c>
      <c r="I17" s="53"/>
      <c r="J17" s="53"/>
      <c r="K17" s="30"/>
      <c r="L17" s="30"/>
      <c r="M17" s="29"/>
      <c r="N17" s="31"/>
      <c r="O17" s="31"/>
      <c r="P17" s="30"/>
      <c r="Q17" s="28"/>
      <c r="Y17" s="22"/>
    </row>
    <row r="18" spans="1:25" ht="18.75">
      <c r="A18" s="64">
        <f t="shared" si="1"/>
        <v>15</v>
      </c>
      <c r="B18" s="42" t="s">
        <v>37</v>
      </c>
      <c r="C18" s="39">
        <f>C4*15</f>
        <v>981.09586987724549</v>
      </c>
      <c r="D18" s="43" t="s">
        <v>49</v>
      </c>
      <c r="E18" s="44">
        <v>987.76660251225007</v>
      </c>
      <c r="F18" s="56">
        <f t="shared" si="0"/>
        <v>-11.73128526977994</v>
      </c>
      <c r="G18" s="54"/>
      <c r="H18" s="53"/>
      <c r="I18" s="53"/>
      <c r="J18" s="53"/>
      <c r="K18" s="30"/>
      <c r="L18" s="30"/>
      <c r="M18" s="30"/>
      <c r="N18" s="31"/>
      <c r="O18" s="31"/>
      <c r="P18" s="30"/>
      <c r="Q18" s="28"/>
      <c r="Y18" s="22"/>
    </row>
    <row r="19" spans="1:25" ht="18.75">
      <c r="A19" s="63">
        <f t="shared" si="1"/>
        <v>16</v>
      </c>
      <c r="B19" s="38" t="s">
        <v>37</v>
      </c>
      <c r="C19" s="39">
        <f>C4*16</f>
        <v>1046.5022612023952</v>
      </c>
      <c r="D19" s="40" t="s">
        <v>30</v>
      </c>
      <c r="E19" s="41">
        <v>1046.5022612023965</v>
      </c>
      <c r="F19" s="55">
        <f t="shared" si="0"/>
        <v>-2.3064670827467422E-12</v>
      </c>
      <c r="G19" s="54"/>
      <c r="H19" s="53"/>
      <c r="I19" s="53"/>
      <c r="J19" s="53"/>
      <c r="K19" s="30"/>
      <c r="L19" s="30"/>
      <c r="M19" s="30"/>
      <c r="N19" s="31"/>
      <c r="O19" s="31"/>
      <c r="P19" s="30"/>
      <c r="Q19" s="28"/>
      <c r="Y19" s="22"/>
    </row>
    <row r="20" spans="1:25" ht="18.75">
      <c r="A20" s="65">
        <f t="shared" si="1"/>
        <v>17</v>
      </c>
      <c r="B20" s="45" t="s">
        <v>37</v>
      </c>
      <c r="C20" s="39">
        <f>C4*17</f>
        <v>1111.908652527545</v>
      </c>
      <c r="D20" s="43" t="s">
        <v>51</v>
      </c>
      <c r="E20" s="44">
        <v>1108.7305239074906</v>
      </c>
      <c r="F20" s="56">
        <f t="shared" si="0"/>
        <v>4.9554095004049996</v>
      </c>
      <c r="G20" s="54"/>
      <c r="H20" s="53"/>
      <c r="I20" s="53"/>
      <c r="J20" s="53"/>
      <c r="K20" s="30"/>
      <c r="L20" s="30"/>
      <c r="M20" s="30"/>
      <c r="N20" s="31"/>
      <c r="O20" s="31"/>
      <c r="P20" s="30"/>
      <c r="Q20" s="28"/>
      <c r="Y20" s="23"/>
    </row>
    <row r="21" spans="1:25" ht="18.75">
      <c r="A21" s="65">
        <f t="shared" si="1"/>
        <v>18</v>
      </c>
      <c r="B21" s="45" t="s">
        <v>37</v>
      </c>
      <c r="C21" s="39">
        <f>C4*18</f>
        <v>1177.3150438526945</v>
      </c>
      <c r="D21" s="43" t="s">
        <v>52</v>
      </c>
      <c r="E21" s="44">
        <v>1174.6590716696326</v>
      </c>
      <c r="F21" s="56">
        <f t="shared" si="0"/>
        <v>3.9100017307724508</v>
      </c>
      <c r="G21" s="54"/>
      <c r="H21" s="53"/>
      <c r="I21" s="53"/>
      <c r="J21" s="53"/>
      <c r="Q21" s="28"/>
      <c r="Y21" s="23"/>
    </row>
    <row r="22" spans="1:25" ht="18.75">
      <c r="A22" s="65">
        <f t="shared" si="1"/>
        <v>19</v>
      </c>
      <c r="B22" s="45" t="s">
        <v>37</v>
      </c>
      <c r="C22" s="39">
        <f>C4*19</f>
        <v>1242.7214351778443</v>
      </c>
      <c r="D22" s="43" t="s">
        <v>53</v>
      </c>
      <c r="E22" s="44">
        <v>1244.5079348883262</v>
      </c>
      <c r="F22" s="56">
        <f t="shared" si="0"/>
        <v>-2.4869838676998857</v>
      </c>
      <c r="G22" s="54"/>
      <c r="H22" s="53"/>
      <c r="I22" s="53"/>
      <c r="J22" s="53"/>
      <c r="Q22" s="28"/>
      <c r="Y22" s="23"/>
    </row>
    <row r="23" spans="1:25" ht="18.75">
      <c r="A23" s="65">
        <f t="shared" si="1"/>
        <v>20</v>
      </c>
      <c r="B23" s="45" t="s">
        <v>37</v>
      </c>
      <c r="C23" s="39">
        <f>C4*20</f>
        <v>1308.1278265029939</v>
      </c>
      <c r="D23" s="43" t="s">
        <v>54</v>
      </c>
      <c r="E23" s="44">
        <v>1318.5102276514824</v>
      </c>
      <c r="F23" s="56">
        <f t="shared" si="0"/>
        <v>-13.686286135167826</v>
      </c>
      <c r="G23" s="54"/>
      <c r="H23" s="53"/>
      <c r="I23" s="53"/>
      <c r="J23" s="53"/>
      <c r="Q23" s="28"/>
      <c r="Y23" s="23"/>
    </row>
    <row r="24" spans="1:25" ht="18.75">
      <c r="A24" s="65">
        <f t="shared" si="1"/>
        <v>21</v>
      </c>
      <c r="B24" s="45" t="s">
        <v>37</v>
      </c>
      <c r="C24" s="39">
        <f>C4*21</f>
        <v>1373.5342178281437</v>
      </c>
      <c r="D24" s="43" t="s">
        <v>55</v>
      </c>
      <c r="E24" s="44">
        <v>1396.9129257320185</v>
      </c>
      <c r="F24" s="56">
        <f t="shared" si="0"/>
        <v>-29.219092665490169</v>
      </c>
      <c r="G24" s="54"/>
      <c r="H24" s="53"/>
      <c r="I24" s="53"/>
      <c r="J24" s="53"/>
      <c r="Q24" s="28"/>
      <c r="Y24" s="23"/>
    </row>
    <row r="25" spans="1:25" ht="18.75">
      <c r="A25" s="65">
        <f t="shared" si="1"/>
        <v>22</v>
      </c>
      <c r="B25" s="45" t="s">
        <v>37</v>
      </c>
      <c r="C25" s="39">
        <f>C4*22</f>
        <v>1438.9406091532933</v>
      </c>
      <c r="D25" s="43" t="s">
        <v>56</v>
      </c>
      <c r="E25" s="44">
        <v>1479.9776908465408</v>
      </c>
      <c r="F25" s="56">
        <f t="shared" si="0"/>
        <v>-48.682057635246117</v>
      </c>
      <c r="G25" s="54"/>
      <c r="H25" s="53"/>
      <c r="I25" s="53"/>
      <c r="J25" s="53"/>
      <c r="Q25" s="28"/>
      <c r="Y25" s="23"/>
    </row>
    <row r="26" spans="1:25" ht="18.75">
      <c r="A26" s="66">
        <f t="shared" si="1"/>
        <v>23</v>
      </c>
      <c r="B26" s="47" t="s">
        <v>37</v>
      </c>
      <c r="C26" s="39">
        <f>C4*23</f>
        <v>1504.3470004784431</v>
      </c>
      <c r="D26" s="43" t="s">
        <v>56</v>
      </c>
      <c r="E26" s="44">
        <v>1479.9776908465408</v>
      </c>
      <c r="F26" s="56">
        <f t="shared" si="0"/>
        <v>28.274347268412789</v>
      </c>
      <c r="G26" s="54"/>
      <c r="H26" s="53"/>
      <c r="I26" s="53"/>
      <c r="J26" s="53"/>
      <c r="Q26" s="28"/>
      <c r="Y26" s="23"/>
    </row>
    <row r="27" spans="1:25" ht="18.75">
      <c r="A27" s="65">
        <f t="shared" si="1"/>
        <v>24</v>
      </c>
      <c r="B27" s="45" t="s">
        <v>37</v>
      </c>
      <c r="C27" s="39">
        <f>C4*24</f>
        <v>1569.7533918035929</v>
      </c>
      <c r="D27" s="43" t="s">
        <v>57</v>
      </c>
      <c r="E27" s="44">
        <v>1567.9817439270007</v>
      </c>
      <c r="F27" s="56">
        <f t="shared" si="0"/>
        <v>1.9550008653845421</v>
      </c>
      <c r="G27" s="54"/>
      <c r="H27" s="53"/>
      <c r="I27" s="53"/>
      <c r="J27" s="53"/>
      <c r="Q27" s="28"/>
      <c r="Y27" s="23"/>
    </row>
    <row r="28" spans="1:25" ht="18.75">
      <c r="A28" s="65">
        <f t="shared" si="1"/>
        <v>25</v>
      </c>
      <c r="B28" s="45" t="s">
        <v>37</v>
      </c>
      <c r="C28" s="39">
        <f>C4*25</f>
        <v>1635.1597831287424</v>
      </c>
      <c r="D28" s="43" t="s">
        <v>58</v>
      </c>
      <c r="E28" s="44">
        <v>1661.2187903197844</v>
      </c>
      <c r="F28" s="56">
        <f t="shared" si="0"/>
        <v>-27.372572270333297</v>
      </c>
      <c r="G28" s="54"/>
      <c r="H28" s="53"/>
      <c r="I28" s="53"/>
      <c r="J28" s="53"/>
      <c r="Q28" s="28"/>
      <c r="Y28" s="23"/>
    </row>
    <row r="29" spans="1:25" ht="18.75">
      <c r="A29" s="66">
        <f t="shared" si="1"/>
        <v>26</v>
      </c>
      <c r="B29" s="47" t="s">
        <v>37</v>
      </c>
      <c r="C29" s="39">
        <f>C4*26</f>
        <v>1700.5661744538922</v>
      </c>
      <c r="D29" s="43" t="s">
        <v>58</v>
      </c>
      <c r="E29" s="44">
        <v>1661.2187903197844</v>
      </c>
      <c r="F29" s="56">
        <f t="shared" si="0"/>
        <v>40.527661769307649</v>
      </c>
      <c r="G29" s="54"/>
      <c r="H29" s="53"/>
      <c r="I29" s="53"/>
      <c r="J29" s="53"/>
      <c r="Q29" s="28"/>
      <c r="Y29" s="23"/>
    </row>
    <row r="30" spans="1:25" ht="18.75">
      <c r="A30" s="66">
        <f t="shared" si="1"/>
        <v>27</v>
      </c>
      <c r="B30" s="47" t="s">
        <v>37</v>
      </c>
      <c r="C30" s="39">
        <f>C4*27</f>
        <v>1765.9725657790418</v>
      </c>
      <c r="D30" s="43" t="s">
        <v>5</v>
      </c>
      <c r="E30" s="44">
        <v>1760.0000000000041</v>
      </c>
      <c r="F30" s="56">
        <f t="shared" si="0"/>
        <v>5.8650025961592389</v>
      </c>
      <c r="G30" s="54"/>
      <c r="H30" s="53"/>
      <c r="I30" s="53"/>
      <c r="J30" s="53"/>
      <c r="Q30" s="28"/>
      <c r="Y30" s="23"/>
    </row>
    <row r="31" spans="1:25" ht="18.75">
      <c r="A31" s="65">
        <f t="shared" si="1"/>
        <v>28</v>
      </c>
      <c r="B31" s="45" t="s">
        <v>37</v>
      </c>
      <c r="C31" s="39">
        <f>C4*28</f>
        <v>1831.3789571041916</v>
      </c>
      <c r="D31" s="43" t="s">
        <v>59</v>
      </c>
      <c r="E31" s="44">
        <v>1864.655046072364</v>
      </c>
      <c r="F31" s="56">
        <f t="shared" si="0"/>
        <v>-31.174093530877954</v>
      </c>
      <c r="G31" s="54"/>
      <c r="H31" s="53"/>
      <c r="I31" s="53"/>
      <c r="J31" s="53"/>
      <c r="Q31" s="28"/>
      <c r="Y31" s="23"/>
    </row>
    <row r="32" spans="1:25" ht="18.75">
      <c r="A32" s="66">
        <f t="shared" si="1"/>
        <v>29</v>
      </c>
      <c r="B32" s="47" t="s">
        <v>37</v>
      </c>
      <c r="C32" s="39">
        <f>C4*29</f>
        <v>1896.7853484293412</v>
      </c>
      <c r="D32" s="43" t="s">
        <v>59</v>
      </c>
      <c r="E32" s="44">
        <v>1864.655046072364</v>
      </c>
      <c r="F32" s="56">
        <f t="shared" si="0"/>
        <v>29.577194153083582</v>
      </c>
      <c r="G32" s="54"/>
      <c r="H32" s="53"/>
      <c r="I32" s="53"/>
      <c r="J32" s="53"/>
      <c r="Q32" s="28"/>
      <c r="Y32" s="23"/>
    </row>
    <row r="33" spans="1:25" ht="18.75">
      <c r="A33" s="65">
        <f t="shared" si="1"/>
        <v>30</v>
      </c>
      <c r="B33" s="45" t="s">
        <v>37</v>
      </c>
      <c r="C33" s="39">
        <f>C4*30</f>
        <v>1962.191739754491</v>
      </c>
      <c r="D33" s="43" t="s">
        <v>60</v>
      </c>
      <c r="E33" s="44">
        <v>1975.5332050245011</v>
      </c>
      <c r="F33" s="56">
        <f t="shared" si="0"/>
        <v>-11.731285269780715</v>
      </c>
      <c r="G33" s="54"/>
      <c r="H33" s="53"/>
      <c r="I33" s="53"/>
      <c r="J33" s="53"/>
      <c r="Q33" s="28"/>
      <c r="Y33" s="23"/>
    </row>
    <row r="34" spans="1:25" ht="18.75">
      <c r="A34" s="66">
        <f t="shared" si="1"/>
        <v>31</v>
      </c>
      <c r="B34" s="47" t="s">
        <v>37</v>
      </c>
      <c r="C34" s="39">
        <f>C4*31</f>
        <v>2027.5981310796406</v>
      </c>
      <c r="D34" s="43" t="s">
        <v>60</v>
      </c>
      <c r="E34" s="44">
        <v>1975.5332050245011</v>
      </c>
      <c r="F34" s="56">
        <f t="shared" si="0"/>
        <v>45.035572464247366</v>
      </c>
      <c r="G34" s="54"/>
      <c r="H34" s="53"/>
      <c r="I34" s="53"/>
      <c r="J34" s="53"/>
      <c r="Q34" s="28"/>
      <c r="Y34" s="23"/>
    </row>
    <row r="35" spans="1:25" ht="19.5" thickBot="1">
      <c r="A35" s="67">
        <f t="shared" si="1"/>
        <v>32</v>
      </c>
      <c r="B35" s="57" t="s">
        <v>37</v>
      </c>
      <c r="C35" s="58">
        <f>C4*32</f>
        <v>2093.0045224047904</v>
      </c>
      <c r="D35" s="59" t="s">
        <v>31</v>
      </c>
      <c r="E35" s="60">
        <v>2093.004522404794</v>
      </c>
      <c r="F35" s="61">
        <f t="shared" si="0"/>
        <v>-3.0752894436623239E-12</v>
      </c>
      <c r="G35" s="54"/>
      <c r="H35" s="53"/>
      <c r="I35" s="53"/>
      <c r="J35" s="53"/>
      <c r="Q35" s="28"/>
      <c r="Y35" s="23"/>
    </row>
    <row r="36" spans="1:25">
      <c r="A36" s="29"/>
      <c r="B36" s="34"/>
      <c r="C36" s="30"/>
      <c r="D36" s="30"/>
      <c r="G36" s="29"/>
      <c r="H36" s="30"/>
      <c r="I36" s="30"/>
      <c r="J36" s="30"/>
      <c r="Q36" s="28"/>
      <c r="Y36" s="23"/>
    </row>
    <row r="37" spans="1:25">
      <c r="A37" s="29"/>
      <c r="B37" s="34"/>
      <c r="C37" s="30"/>
      <c r="D37" s="30"/>
    </row>
    <row r="38" spans="1:25">
      <c r="A38" s="29"/>
      <c r="B38" s="34"/>
      <c r="C38" s="30"/>
      <c r="D38" s="30"/>
    </row>
    <row r="39" spans="1:25">
      <c r="A39" s="29"/>
      <c r="B39" s="34"/>
      <c r="C39" s="30"/>
      <c r="D39" s="30"/>
    </row>
    <row r="40" spans="1:25">
      <c r="A40" s="29"/>
      <c r="B40" s="34"/>
      <c r="C40" s="30"/>
      <c r="D40" s="30"/>
    </row>
    <row r="41" spans="1:25">
      <c r="A41" s="29"/>
      <c r="B41" s="34"/>
      <c r="C41" s="30"/>
      <c r="D41" s="30"/>
    </row>
    <row r="42" spans="1:25">
      <c r="A42" s="29"/>
      <c r="B42" s="34"/>
      <c r="C42" s="30"/>
      <c r="D42" s="30"/>
    </row>
    <row r="43" spans="1:25">
      <c r="A43" s="29"/>
      <c r="B43" s="34"/>
      <c r="C43" s="30"/>
      <c r="D43" s="30"/>
    </row>
    <row r="44" spans="1:25">
      <c r="A44" s="29"/>
      <c r="B44" s="34"/>
      <c r="C44" s="30"/>
      <c r="D44" s="30"/>
    </row>
    <row r="45" spans="1:25">
      <c r="A45" s="29"/>
      <c r="B45" s="34"/>
      <c r="C45" s="30"/>
      <c r="D45" s="30"/>
    </row>
    <row r="46" spans="1:25">
      <c r="A46" s="29"/>
      <c r="B46" s="34"/>
      <c r="C46" s="30"/>
      <c r="D46" s="30"/>
    </row>
    <row r="47" spans="1:25">
      <c r="A47" s="29"/>
      <c r="B47" s="34"/>
      <c r="C47" s="30"/>
      <c r="D47" s="30"/>
    </row>
    <row r="48" spans="1:25">
      <c r="A48" s="29"/>
      <c r="B48" s="34"/>
      <c r="C48" s="30"/>
      <c r="D48" s="30"/>
    </row>
    <row r="49" spans="1:4">
      <c r="A49" s="29"/>
      <c r="B49" s="34"/>
      <c r="C49" s="30"/>
      <c r="D49" s="30"/>
    </row>
    <row r="50" spans="1:4">
      <c r="A50" s="29"/>
      <c r="B50" s="34"/>
      <c r="C50" s="30"/>
      <c r="D50" s="30"/>
    </row>
    <row r="51" spans="1:4">
      <c r="A51" s="29"/>
      <c r="B51" s="34"/>
      <c r="C51" s="30"/>
      <c r="D51" s="30"/>
    </row>
    <row r="52" spans="1:4">
      <c r="A52" s="29"/>
      <c r="B52" s="34"/>
      <c r="C52" s="30"/>
      <c r="D52" s="30"/>
    </row>
    <row r="53" spans="1:4">
      <c r="A53" s="29"/>
      <c r="B53" s="34"/>
      <c r="C53" s="30"/>
      <c r="D53" s="30"/>
    </row>
    <row r="54" spans="1:4">
      <c r="A54" s="29"/>
      <c r="B54" s="34"/>
      <c r="C54" s="30"/>
      <c r="D54" s="30"/>
    </row>
    <row r="55" spans="1:4">
      <c r="A55" s="29"/>
      <c r="B55" s="34"/>
      <c r="C55" s="30"/>
      <c r="D55" s="30"/>
    </row>
    <row r="56" spans="1:4">
      <c r="A56" s="29"/>
      <c r="B56" s="34"/>
      <c r="C56" s="30"/>
      <c r="D56" s="30"/>
    </row>
    <row r="57" spans="1:4">
      <c r="A57" s="29"/>
      <c r="B57" s="34"/>
      <c r="C57" s="30"/>
      <c r="D57" s="30"/>
    </row>
    <row r="58" spans="1:4">
      <c r="A58" s="29"/>
      <c r="B58" s="34"/>
      <c r="C58" s="30"/>
      <c r="D58" s="30"/>
    </row>
    <row r="59" spans="1:4">
      <c r="A59" s="29"/>
      <c r="B59" s="34"/>
      <c r="C59" s="30"/>
      <c r="D59" s="30"/>
    </row>
    <row r="60" spans="1:4">
      <c r="A60" s="29"/>
      <c r="B60" s="34"/>
      <c r="C60" s="30"/>
      <c r="D60" s="30"/>
    </row>
    <row r="61" spans="1:4">
      <c r="A61" s="29"/>
      <c r="B61" s="34"/>
      <c r="C61" s="30"/>
      <c r="D61" s="30"/>
    </row>
    <row r="62" spans="1:4">
      <c r="A62" s="29"/>
      <c r="B62" s="34"/>
      <c r="C62" s="30"/>
      <c r="D62" s="30"/>
    </row>
    <row r="63" spans="1:4">
      <c r="A63" s="29"/>
      <c r="B63" s="34"/>
      <c r="C63" s="30"/>
      <c r="D63" s="30"/>
    </row>
    <row r="64" spans="1:4">
      <c r="A64" s="29"/>
      <c r="B64" s="34"/>
      <c r="C64" s="30"/>
      <c r="D64" s="30"/>
    </row>
    <row r="65" spans="1:4">
      <c r="A65" s="29"/>
      <c r="B65" s="34"/>
      <c r="C65" s="30"/>
      <c r="D65" s="30"/>
    </row>
    <row r="66" spans="1:4">
      <c r="A66" s="29"/>
      <c r="B66" s="34"/>
      <c r="C66" s="30"/>
      <c r="D66" s="30"/>
    </row>
    <row r="67" spans="1:4">
      <c r="A67" s="29"/>
      <c r="B67" s="34"/>
      <c r="C67" s="30"/>
      <c r="D67" s="30"/>
    </row>
    <row r="68" spans="1:4">
      <c r="A68" s="29"/>
      <c r="B68" s="34"/>
      <c r="C68" s="30"/>
      <c r="D68" s="30"/>
    </row>
    <row r="69" spans="1:4">
      <c r="A69" s="29"/>
      <c r="B69" s="34"/>
      <c r="C69" s="30"/>
      <c r="D69" s="30"/>
    </row>
    <row r="70" spans="1:4">
      <c r="A70" s="29"/>
      <c r="B70" s="34"/>
      <c r="C70" s="30"/>
      <c r="D70" s="30"/>
    </row>
    <row r="71" spans="1:4">
      <c r="A71" s="29"/>
      <c r="B71" s="34"/>
      <c r="C71" s="30"/>
      <c r="D71" s="30"/>
    </row>
    <row r="72" spans="1:4">
      <c r="A72" s="29"/>
      <c r="B72" s="34"/>
      <c r="C72" s="30"/>
      <c r="D72" s="30"/>
    </row>
    <row r="73" spans="1:4">
      <c r="A73" s="29"/>
      <c r="B73" s="34"/>
      <c r="C73" s="30"/>
      <c r="D73" s="30"/>
    </row>
    <row r="74" spans="1:4">
      <c r="A74" s="29"/>
      <c r="B74" s="34"/>
      <c r="C74" s="30"/>
      <c r="D74" s="30"/>
    </row>
    <row r="75" spans="1:4">
      <c r="A75" s="29"/>
      <c r="B75" s="34"/>
      <c r="C75" s="30"/>
      <c r="D75" s="30"/>
    </row>
    <row r="76" spans="1:4">
      <c r="A76" s="29"/>
      <c r="B76" s="34"/>
      <c r="C76" s="30"/>
      <c r="D76" s="30"/>
    </row>
    <row r="77" spans="1:4">
      <c r="A77" s="29"/>
      <c r="B77" s="34"/>
      <c r="C77" s="30"/>
      <c r="D77" s="30"/>
    </row>
    <row r="78" spans="1:4">
      <c r="A78" s="29"/>
      <c r="B78" s="34"/>
      <c r="C78" s="30"/>
      <c r="D78" s="30"/>
    </row>
    <row r="79" spans="1:4">
      <c r="A79" s="29"/>
      <c r="B79" s="34"/>
      <c r="C79" s="30"/>
      <c r="D79" s="30"/>
    </row>
    <row r="80" spans="1:4">
      <c r="A80" s="29"/>
      <c r="B80" s="34"/>
      <c r="C80" s="30"/>
      <c r="D80" s="30"/>
    </row>
    <row r="81" spans="1:4">
      <c r="A81" s="29"/>
      <c r="B81" s="34"/>
      <c r="C81" s="30"/>
      <c r="D81" s="30"/>
    </row>
    <row r="82" spans="1:4">
      <c r="A82" s="29"/>
      <c r="B82" s="34"/>
      <c r="C82" s="30"/>
      <c r="D82" s="30"/>
    </row>
    <row r="83" spans="1:4">
      <c r="A83" s="29"/>
      <c r="B83" s="34"/>
      <c r="C83" s="30"/>
      <c r="D83" s="30"/>
    </row>
    <row r="84" spans="1:4">
      <c r="A84" s="29"/>
      <c r="B84" s="34"/>
      <c r="C84" s="30"/>
      <c r="D84" s="30"/>
    </row>
    <row r="85" spans="1:4">
      <c r="A85" s="29"/>
      <c r="B85" s="34"/>
      <c r="C85" s="30"/>
      <c r="D85" s="30"/>
    </row>
    <row r="86" spans="1:4">
      <c r="A86" s="29"/>
      <c r="B86" s="34"/>
      <c r="C86" s="30"/>
      <c r="D86" s="30"/>
    </row>
    <row r="87" spans="1:4">
      <c r="A87" s="29"/>
      <c r="B87" s="34"/>
      <c r="C87" s="30"/>
      <c r="D87" s="30"/>
    </row>
    <row r="88" spans="1:4">
      <c r="A88" s="29"/>
      <c r="B88" s="34"/>
      <c r="C88" s="30"/>
      <c r="D88" s="30"/>
    </row>
    <row r="89" spans="1:4">
      <c r="A89" s="29"/>
      <c r="B89" s="34"/>
      <c r="C89" s="30"/>
      <c r="D89" s="30"/>
    </row>
    <row r="90" spans="1:4">
      <c r="A90" s="29"/>
      <c r="B90" s="34"/>
      <c r="C90" s="30"/>
      <c r="D90" s="30"/>
    </row>
    <row r="91" spans="1:4">
      <c r="A91" s="29"/>
      <c r="B91" s="34"/>
      <c r="C91" s="30"/>
      <c r="D91" s="30"/>
    </row>
    <row r="92" spans="1:4">
      <c r="A92" s="29"/>
      <c r="B92" s="34"/>
      <c r="C92" s="30"/>
      <c r="D92" s="30"/>
    </row>
    <row r="93" spans="1:4">
      <c r="A93" s="29"/>
      <c r="B93" s="34"/>
      <c r="C93" s="30"/>
      <c r="D93" s="30"/>
    </row>
    <row r="94" spans="1:4">
      <c r="A94" s="29"/>
      <c r="B94" s="34"/>
      <c r="C94" s="30"/>
      <c r="D94" s="30"/>
    </row>
    <row r="95" spans="1:4">
      <c r="A95" s="29"/>
      <c r="B95" s="34"/>
      <c r="C95" s="30"/>
      <c r="D95" s="30"/>
    </row>
    <row r="96" spans="1:4">
      <c r="A96" s="29"/>
      <c r="B96" s="34"/>
      <c r="C96" s="30"/>
      <c r="D96" s="30"/>
    </row>
    <row r="97" spans="1:4">
      <c r="A97" s="29"/>
      <c r="B97" s="34"/>
      <c r="C97" s="30"/>
      <c r="D97" s="30"/>
    </row>
    <row r="98" spans="1:4">
      <c r="C98" s="16"/>
    </row>
    <row r="99" spans="1:4">
      <c r="C99" s="16"/>
    </row>
    <row r="100" spans="1:4">
      <c r="C100" s="16"/>
    </row>
    <row r="101" spans="1:4">
      <c r="C101" s="16"/>
    </row>
    <row r="102" spans="1:4">
      <c r="C102" s="16"/>
    </row>
    <row r="103" spans="1:4">
      <c r="C103" s="16"/>
    </row>
    <row r="104" spans="1:4">
      <c r="C104" s="16"/>
    </row>
    <row r="105" spans="1:4">
      <c r="C105" s="16"/>
    </row>
    <row r="106" spans="1:4">
      <c r="C106" s="16"/>
    </row>
    <row r="107" spans="1:4">
      <c r="C107" s="16"/>
    </row>
    <row r="108" spans="1:4">
      <c r="C108" s="16"/>
    </row>
    <row r="109" spans="1:4">
      <c r="C109" s="16"/>
    </row>
    <row r="110" spans="1:4">
      <c r="C110" s="16"/>
    </row>
    <row r="111" spans="1:4">
      <c r="C111" s="16"/>
    </row>
    <row r="112" spans="1:4">
      <c r="C112" s="16"/>
    </row>
    <row r="113" spans="3:3">
      <c r="C113" s="16"/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L9" sqref="L9"/>
    </sheetView>
  </sheetViews>
  <sheetFormatPr baseColWidth="10" defaultRowHeight="15"/>
  <cols>
    <col min="8" max="8" width="16.7109375" customWidth="1"/>
  </cols>
  <sheetData>
    <row r="1" spans="1:12" ht="18.75">
      <c r="A1" s="17" t="s">
        <v>50</v>
      </c>
    </row>
    <row r="2" spans="1:12" ht="21">
      <c r="A2" s="25"/>
    </row>
    <row r="3" spans="1:12" ht="34.5">
      <c r="A3" s="48"/>
      <c r="B3" s="48"/>
      <c r="C3" s="49" t="s">
        <v>20</v>
      </c>
      <c r="D3" s="49" t="s">
        <v>69</v>
      </c>
      <c r="E3" s="49" t="s">
        <v>38</v>
      </c>
      <c r="F3" s="49" t="s">
        <v>19</v>
      </c>
      <c r="G3" s="49" t="s">
        <v>67</v>
      </c>
      <c r="H3" s="49" t="s">
        <v>61</v>
      </c>
      <c r="I3" s="49" t="s">
        <v>22</v>
      </c>
      <c r="J3" s="49" t="s">
        <v>23</v>
      </c>
    </row>
    <row r="4" spans="1:12" ht="18.75">
      <c r="A4" s="50">
        <v>1</v>
      </c>
      <c r="B4" s="50" t="s">
        <v>66</v>
      </c>
      <c r="C4" s="51">
        <v>65.41</v>
      </c>
      <c r="D4" s="50" t="s">
        <v>24</v>
      </c>
      <c r="E4" s="50">
        <v>65.41</v>
      </c>
      <c r="F4" s="50">
        <v>0</v>
      </c>
      <c r="G4" s="50">
        <v>63</v>
      </c>
      <c r="H4" s="50">
        <v>8064</v>
      </c>
      <c r="I4" s="50">
        <v>63</v>
      </c>
      <c r="J4" s="50">
        <v>0</v>
      </c>
      <c r="L4" s="46" t="s">
        <v>80</v>
      </c>
    </row>
    <row r="5" spans="1:12" ht="18.75">
      <c r="A5" s="50">
        <v>2</v>
      </c>
      <c r="B5" s="50" t="s">
        <v>37</v>
      </c>
      <c r="C5" s="51">
        <v>130.81</v>
      </c>
      <c r="D5" s="50" t="s">
        <v>25</v>
      </c>
      <c r="E5" s="50">
        <v>130.81</v>
      </c>
      <c r="F5" s="50">
        <v>0</v>
      </c>
      <c r="G5" s="50">
        <v>63</v>
      </c>
      <c r="H5" s="50">
        <v>8064</v>
      </c>
      <c r="I5" s="50">
        <v>63</v>
      </c>
      <c r="J5" s="50">
        <v>0</v>
      </c>
      <c r="L5" s="36" t="s">
        <v>62</v>
      </c>
    </row>
    <row r="6" spans="1:12" ht="18.75">
      <c r="A6" s="51">
        <v>3</v>
      </c>
      <c r="B6" s="51" t="s">
        <v>37</v>
      </c>
      <c r="C6" s="51">
        <v>196.22</v>
      </c>
      <c r="D6" s="51" t="s">
        <v>39</v>
      </c>
      <c r="E6" s="51">
        <v>196</v>
      </c>
      <c r="F6" s="51">
        <v>2</v>
      </c>
      <c r="G6" s="51">
        <v>63.625599999999999</v>
      </c>
      <c r="H6" s="51">
        <v>8144</v>
      </c>
      <c r="I6" s="51">
        <v>63</v>
      </c>
      <c r="J6" s="51">
        <v>80</v>
      </c>
      <c r="L6" s="35" t="s">
        <v>63</v>
      </c>
    </row>
    <row r="7" spans="1:12" ht="18.75">
      <c r="A7" s="50">
        <v>4</v>
      </c>
      <c r="B7" s="50" t="s">
        <v>37</v>
      </c>
      <c r="C7" s="51">
        <v>261.63</v>
      </c>
      <c r="D7" s="50" t="s">
        <v>28</v>
      </c>
      <c r="E7" s="50">
        <v>261.63</v>
      </c>
      <c r="F7" s="50">
        <v>0</v>
      </c>
      <c r="G7" s="50">
        <v>63</v>
      </c>
      <c r="H7" s="50">
        <v>8064</v>
      </c>
      <c r="I7" s="50">
        <v>63</v>
      </c>
      <c r="J7" s="50">
        <v>0</v>
      </c>
      <c r="L7" s="46" t="s">
        <v>64</v>
      </c>
    </row>
    <row r="8" spans="1:12" ht="18.75">
      <c r="A8" s="51">
        <v>5</v>
      </c>
      <c r="B8" s="51" t="s">
        <v>66</v>
      </c>
      <c r="C8" s="51">
        <v>327.02999999999997</v>
      </c>
      <c r="D8" s="51" t="s">
        <v>40</v>
      </c>
      <c r="E8" s="51">
        <v>329.63</v>
      </c>
      <c r="F8" s="51">
        <v>-13.7</v>
      </c>
      <c r="G8" s="51">
        <v>58.62039</v>
      </c>
      <c r="H8" s="51">
        <v>7503</v>
      </c>
      <c r="I8" s="51">
        <v>58</v>
      </c>
      <c r="J8" s="51">
        <v>79</v>
      </c>
      <c r="L8" s="46" t="s">
        <v>81</v>
      </c>
    </row>
    <row r="9" spans="1:12" ht="18.75">
      <c r="A9" s="51">
        <v>6</v>
      </c>
      <c r="B9" s="51" t="s">
        <v>37</v>
      </c>
      <c r="C9" s="51">
        <v>392.44</v>
      </c>
      <c r="D9" s="51" t="s">
        <v>41</v>
      </c>
      <c r="E9" s="51">
        <v>392</v>
      </c>
      <c r="F9" s="51">
        <v>2</v>
      </c>
      <c r="G9" s="51">
        <v>63.625599999999999</v>
      </c>
      <c r="H9" s="51">
        <v>8144</v>
      </c>
      <c r="I9" s="51">
        <v>63</v>
      </c>
      <c r="J9" s="51">
        <v>80</v>
      </c>
    </row>
    <row r="10" spans="1:12" ht="18.75">
      <c r="A10" s="51">
        <v>7</v>
      </c>
      <c r="B10" s="51" t="s">
        <v>37</v>
      </c>
      <c r="C10" s="51">
        <v>457.84</v>
      </c>
      <c r="D10" s="51" t="s">
        <v>42</v>
      </c>
      <c r="E10" s="51">
        <v>466.16</v>
      </c>
      <c r="F10" s="51">
        <v>-31.2</v>
      </c>
      <c r="G10" s="51">
        <v>53.024290000000001</v>
      </c>
      <c r="H10" s="51">
        <v>6787</v>
      </c>
      <c r="I10" s="51">
        <v>53</v>
      </c>
      <c r="J10" s="51">
        <v>3</v>
      </c>
    </row>
    <row r="11" spans="1:12" ht="18.75">
      <c r="A11" s="50">
        <v>8</v>
      </c>
      <c r="B11" s="50" t="s">
        <v>37</v>
      </c>
      <c r="C11" s="51">
        <v>523.25</v>
      </c>
      <c r="D11" s="50" t="s">
        <v>29</v>
      </c>
      <c r="E11" s="50">
        <v>523.25</v>
      </c>
      <c r="F11" s="50">
        <v>0</v>
      </c>
      <c r="G11" s="50">
        <v>63</v>
      </c>
      <c r="H11" s="50">
        <v>8064</v>
      </c>
      <c r="I11" s="50">
        <v>63</v>
      </c>
      <c r="J11" s="50">
        <v>0</v>
      </c>
    </row>
    <row r="12" spans="1:12" ht="18.75">
      <c r="A12" s="51">
        <v>9</v>
      </c>
      <c r="B12" s="51" t="s">
        <v>37</v>
      </c>
      <c r="C12" s="51">
        <v>588.66</v>
      </c>
      <c r="D12" s="51" t="s">
        <v>43</v>
      </c>
      <c r="E12" s="51">
        <v>587.33000000000004</v>
      </c>
      <c r="F12" s="51">
        <v>3.9</v>
      </c>
      <c r="G12" s="51">
        <v>64.251199999999997</v>
      </c>
      <c r="H12" s="51">
        <v>8224</v>
      </c>
      <c r="I12" s="51">
        <v>64</v>
      </c>
      <c r="J12" s="51">
        <v>32</v>
      </c>
    </row>
    <row r="13" spans="1:12" ht="18.75">
      <c r="A13" s="51">
        <v>10</v>
      </c>
      <c r="B13" s="51" t="s">
        <v>37</v>
      </c>
      <c r="C13" s="51">
        <v>654.05999999999995</v>
      </c>
      <c r="D13" s="51" t="s">
        <v>44</v>
      </c>
      <c r="E13" s="51">
        <v>659.26</v>
      </c>
      <c r="F13" s="51">
        <v>-13.7</v>
      </c>
      <c r="G13" s="51">
        <v>58.62039</v>
      </c>
      <c r="H13" s="51">
        <v>7503</v>
      </c>
      <c r="I13" s="51">
        <v>58</v>
      </c>
      <c r="J13" s="51">
        <v>79</v>
      </c>
    </row>
    <row r="14" spans="1:12" ht="18.75">
      <c r="A14" s="51">
        <v>11</v>
      </c>
      <c r="B14" s="51" t="s">
        <v>37</v>
      </c>
      <c r="C14" s="51">
        <v>719.47</v>
      </c>
      <c r="D14" s="51" t="s">
        <v>45</v>
      </c>
      <c r="E14" s="51">
        <v>739.99</v>
      </c>
      <c r="F14" s="51">
        <v>-48.7</v>
      </c>
      <c r="G14" s="51">
        <v>47.42174</v>
      </c>
      <c r="H14" s="51">
        <v>6069</v>
      </c>
      <c r="I14" s="51">
        <v>47</v>
      </c>
      <c r="J14" s="51">
        <v>54</v>
      </c>
    </row>
    <row r="15" spans="1:12" ht="18.75">
      <c r="A15" s="51">
        <v>12</v>
      </c>
      <c r="B15" s="51" t="s">
        <v>37</v>
      </c>
      <c r="C15" s="51">
        <v>784.88</v>
      </c>
      <c r="D15" s="51" t="s">
        <v>46</v>
      </c>
      <c r="E15" s="51">
        <v>783.99</v>
      </c>
      <c r="F15" s="51">
        <v>2</v>
      </c>
      <c r="G15" s="51">
        <v>63.625599999999999</v>
      </c>
      <c r="H15" s="51">
        <v>8144</v>
      </c>
      <c r="I15" s="51">
        <v>63</v>
      </c>
      <c r="J15" s="51">
        <v>80</v>
      </c>
    </row>
    <row r="16" spans="1:12" ht="18.75">
      <c r="A16" s="51">
        <v>13</v>
      </c>
      <c r="B16" s="51" t="s">
        <v>37</v>
      </c>
      <c r="C16" s="51">
        <v>850.28</v>
      </c>
      <c r="D16" s="51" t="s">
        <v>47</v>
      </c>
      <c r="E16" s="51">
        <v>830.61</v>
      </c>
      <c r="F16" s="51">
        <v>40.5</v>
      </c>
      <c r="G16" s="51">
        <v>75.968850000000003</v>
      </c>
      <c r="H16" s="51">
        <v>9724</v>
      </c>
      <c r="I16" s="51">
        <v>75</v>
      </c>
      <c r="J16" s="51">
        <v>124</v>
      </c>
    </row>
    <row r="17" spans="1:12" ht="18.75">
      <c r="A17" s="51">
        <v>14</v>
      </c>
      <c r="B17" s="51" t="s">
        <v>37</v>
      </c>
      <c r="C17" s="51">
        <v>915.69</v>
      </c>
      <c r="D17" s="51" t="s">
        <v>48</v>
      </c>
      <c r="E17" s="51">
        <v>932.33</v>
      </c>
      <c r="F17" s="51">
        <v>-31.2</v>
      </c>
      <c r="G17" s="51">
        <v>53.024290000000001</v>
      </c>
      <c r="H17" s="51">
        <v>6787</v>
      </c>
      <c r="I17" s="51">
        <v>53</v>
      </c>
      <c r="J17" s="51">
        <v>3</v>
      </c>
    </row>
    <row r="18" spans="1:12" ht="18.75">
      <c r="A18" s="51">
        <v>15</v>
      </c>
      <c r="B18" s="51" t="s">
        <v>37</v>
      </c>
      <c r="C18" s="51">
        <v>981.1</v>
      </c>
      <c r="D18" s="51" t="s">
        <v>49</v>
      </c>
      <c r="E18" s="51">
        <v>987.77</v>
      </c>
      <c r="F18" s="51">
        <v>-11.7</v>
      </c>
      <c r="G18" s="51">
        <v>59.245989999999999</v>
      </c>
      <c r="H18" s="51">
        <v>7583</v>
      </c>
      <c r="I18" s="51">
        <v>59</v>
      </c>
      <c r="J18" s="51">
        <v>31</v>
      </c>
    </row>
    <row r="19" spans="1:12" ht="18.75">
      <c r="A19" s="50">
        <v>16</v>
      </c>
      <c r="B19" s="50" t="s">
        <v>37</v>
      </c>
      <c r="C19" s="51">
        <v>1046.5</v>
      </c>
      <c r="D19" s="50" t="s">
        <v>30</v>
      </c>
      <c r="E19" s="50">
        <v>1046.5</v>
      </c>
      <c r="F19" s="50">
        <v>0</v>
      </c>
      <c r="G19" s="50">
        <v>63</v>
      </c>
      <c r="H19" s="50">
        <v>8064</v>
      </c>
      <c r="I19" s="50">
        <v>63</v>
      </c>
      <c r="J19" s="50">
        <v>0</v>
      </c>
    </row>
    <row r="20" spans="1:12" ht="18.75">
      <c r="A20" s="52">
        <v>17</v>
      </c>
      <c r="B20" s="52" t="s">
        <v>66</v>
      </c>
      <c r="C20" s="51">
        <v>1111.9100000000001</v>
      </c>
      <c r="D20" s="51" t="s">
        <v>51</v>
      </c>
      <c r="E20" s="51">
        <v>1108.73</v>
      </c>
      <c r="F20" s="51">
        <v>5</v>
      </c>
      <c r="G20" s="51">
        <v>64.585729999999998</v>
      </c>
      <c r="H20" s="51">
        <v>8266</v>
      </c>
      <c r="I20" s="51">
        <v>64</v>
      </c>
      <c r="J20" s="51">
        <v>75</v>
      </c>
    </row>
    <row r="21" spans="1:12" ht="18.75">
      <c r="A21" s="52">
        <v>18</v>
      </c>
      <c r="B21" s="52" t="s">
        <v>37</v>
      </c>
      <c r="C21" s="51">
        <v>1177.32</v>
      </c>
      <c r="D21" s="51" t="s">
        <v>52</v>
      </c>
      <c r="E21" s="51">
        <v>1174.6600000000001</v>
      </c>
      <c r="F21" s="51">
        <v>3.9</v>
      </c>
      <c r="G21" s="51">
        <v>64.251199999999997</v>
      </c>
      <c r="H21" s="51">
        <v>8224</v>
      </c>
      <c r="I21" s="51">
        <v>64</v>
      </c>
      <c r="J21" s="51">
        <v>32</v>
      </c>
    </row>
    <row r="22" spans="1:12" ht="18.75">
      <c r="A22" s="52">
        <v>19</v>
      </c>
      <c r="B22" s="52" t="s">
        <v>37</v>
      </c>
      <c r="C22" s="51">
        <v>1242.72</v>
      </c>
      <c r="D22" s="51" t="s">
        <v>53</v>
      </c>
      <c r="E22" s="51">
        <v>1244.51</v>
      </c>
      <c r="F22" s="51">
        <v>-2.5</v>
      </c>
      <c r="G22" s="51">
        <v>62.204169999999998</v>
      </c>
      <c r="H22" s="51">
        <v>7962</v>
      </c>
      <c r="I22" s="51">
        <v>62</v>
      </c>
      <c r="J22" s="51">
        <v>26</v>
      </c>
    </row>
    <row r="23" spans="1:12" ht="18.75">
      <c r="A23" s="52">
        <v>20</v>
      </c>
      <c r="B23" s="52" t="s">
        <v>37</v>
      </c>
      <c r="C23" s="51">
        <v>1308.1300000000001</v>
      </c>
      <c r="D23" s="51" t="s">
        <v>54</v>
      </c>
      <c r="E23" s="51">
        <v>1318.51</v>
      </c>
      <c r="F23" s="51">
        <v>-13.7</v>
      </c>
      <c r="G23" s="51">
        <v>58.62039</v>
      </c>
      <c r="H23" s="51">
        <v>7503</v>
      </c>
      <c r="I23" s="51">
        <v>58</v>
      </c>
      <c r="J23" s="51">
        <v>79</v>
      </c>
    </row>
    <row r="24" spans="1:12" ht="18.75">
      <c r="A24" s="52">
        <v>21</v>
      </c>
      <c r="B24" s="52" t="s">
        <v>37</v>
      </c>
      <c r="C24" s="51">
        <v>1373.53</v>
      </c>
      <c r="D24" s="51" t="s">
        <v>55</v>
      </c>
      <c r="E24" s="51">
        <v>1396.91</v>
      </c>
      <c r="F24" s="51">
        <v>-29.2</v>
      </c>
      <c r="G24" s="51">
        <v>53.649889999999999</v>
      </c>
      <c r="H24" s="51">
        <v>6867</v>
      </c>
      <c r="I24" s="51">
        <v>53</v>
      </c>
      <c r="J24" s="51">
        <v>83</v>
      </c>
    </row>
    <row r="25" spans="1:12" ht="18.75">
      <c r="A25" s="52">
        <v>22</v>
      </c>
      <c r="B25" s="52" t="s">
        <v>37</v>
      </c>
      <c r="C25" s="51">
        <v>1438.94</v>
      </c>
      <c r="D25" s="51" t="s">
        <v>56</v>
      </c>
      <c r="E25" s="51">
        <v>1479.98</v>
      </c>
      <c r="F25" s="51">
        <v>-48.7</v>
      </c>
      <c r="G25" s="51">
        <v>47.42174</v>
      </c>
      <c r="H25" s="51">
        <v>6069</v>
      </c>
      <c r="I25" s="51">
        <v>47</v>
      </c>
      <c r="J25" s="51">
        <v>54</v>
      </c>
      <c r="L25" t="s">
        <v>68</v>
      </c>
    </row>
    <row r="26" spans="1:12" ht="18.75">
      <c r="A26" s="51">
        <v>23</v>
      </c>
      <c r="B26" s="51" t="s">
        <v>37</v>
      </c>
      <c r="C26" s="51">
        <v>1504.35</v>
      </c>
      <c r="D26" s="51" t="s">
        <v>56</v>
      </c>
      <c r="E26" s="51">
        <v>1479.98</v>
      </c>
      <c r="F26" s="51">
        <v>28.3</v>
      </c>
      <c r="G26" s="51">
        <v>72.047790000000006</v>
      </c>
      <c r="H26" s="51">
        <v>9222</v>
      </c>
      <c r="I26" s="51">
        <v>72</v>
      </c>
      <c r="J26" s="51">
        <v>6</v>
      </c>
    </row>
    <row r="27" spans="1:12" ht="18.75">
      <c r="A27" s="52">
        <v>24</v>
      </c>
      <c r="B27" s="52" t="s">
        <v>37</v>
      </c>
      <c r="C27" s="51">
        <v>1569.75</v>
      </c>
      <c r="D27" s="51" t="s">
        <v>57</v>
      </c>
      <c r="E27" s="51">
        <v>1567.98</v>
      </c>
      <c r="F27" s="51">
        <v>2</v>
      </c>
      <c r="G27" s="51">
        <v>63.625599999999999</v>
      </c>
      <c r="H27" s="51">
        <v>8144</v>
      </c>
      <c r="I27" s="51">
        <v>63</v>
      </c>
      <c r="J27" s="51">
        <v>80</v>
      </c>
    </row>
    <row r="28" spans="1:12" ht="18.75">
      <c r="A28" s="52">
        <v>25</v>
      </c>
      <c r="B28" s="52" t="s">
        <v>37</v>
      </c>
      <c r="C28" s="51">
        <v>1635.16</v>
      </c>
      <c r="D28" s="51" t="s">
        <v>58</v>
      </c>
      <c r="E28" s="51">
        <v>1661.22</v>
      </c>
      <c r="F28" s="51">
        <v>-27.4</v>
      </c>
      <c r="G28" s="51">
        <v>54.240780000000001</v>
      </c>
      <c r="H28" s="51">
        <v>6942</v>
      </c>
      <c r="I28" s="51">
        <v>54</v>
      </c>
      <c r="J28" s="51">
        <v>31</v>
      </c>
    </row>
    <row r="29" spans="1:12" ht="18.75">
      <c r="A29" s="51">
        <v>26</v>
      </c>
      <c r="B29" s="51" t="s">
        <v>37</v>
      </c>
      <c r="C29" s="51">
        <v>1700.57</v>
      </c>
      <c r="D29" s="51" t="s">
        <v>58</v>
      </c>
      <c r="E29" s="51">
        <v>1661.22</v>
      </c>
      <c r="F29" s="51">
        <v>40.5</v>
      </c>
      <c r="G29" s="51">
        <v>75.968850000000003</v>
      </c>
      <c r="H29" s="51">
        <v>9724</v>
      </c>
      <c r="I29" s="51">
        <v>75</v>
      </c>
      <c r="J29" s="51">
        <v>124</v>
      </c>
    </row>
    <row r="30" spans="1:12" ht="18.75">
      <c r="A30" s="51">
        <v>27</v>
      </c>
      <c r="B30" s="51" t="s">
        <v>37</v>
      </c>
      <c r="C30" s="51">
        <v>1765.97</v>
      </c>
      <c r="D30" s="51" t="s">
        <v>5</v>
      </c>
      <c r="E30" s="51">
        <v>1760</v>
      </c>
      <c r="F30" s="51">
        <v>5.9</v>
      </c>
      <c r="G30" s="51">
        <v>64.876800000000003</v>
      </c>
      <c r="H30" s="51">
        <v>8304</v>
      </c>
      <c r="I30" s="51">
        <v>64</v>
      </c>
      <c r="J30" s="51">
        <v>112</v>
      </c>
    </row>
    <row r="31" spans="1:12" ht="18.75">
      <c r="A31" s="52">
        <v>28</v>
      </c>
      <c r="B31" s="52" t="s">
        <v>37</v>
      </c>
      <c r="C31" s="51">
        <v>1831.38</v>
      </c>
      <c r="D31" s="51" t="s">
        <v>59</v>
      </c>
      <c r="E31" s="51">
        <v>1864.66</v>
      </c>
      <c r="F31" s="51">
        <v>-31.2</v>
      </c>
      <c r="G31" s="51">
        <v>53.024290000000001</v>
      </c>
      <c r="H31" s="51">
        <v>6787</v>
      </c>
      <c r="I31" s="51">
        <v>53</v>
      </c>
      <c r="J31" s="51">
        <v>3</v>
      </c>
    </row>
    <row r="32" spans="1:12" ht="18.75">
      <c r="A32" s="51">
        <v>29</v>
      </c>
      <c r="B32" s="51" t="s">
        <v>37</v>
      </c>
      <c r="C32" s="51">
        <v>1896.79</v>
      </c>
      <c r="D32" s="51" t="s">
        <v>59</v>
      </c>
      <c r="E32" s="51">
        <v>1864.66</v>
      </c>
      <c r="F32" s="51">
        <v>29.6</v>
      </c>
      <c r="G32" s="51">
        <v>72.464699999999993</v>
      </c>
      <c r="H32" s="51">
        <v>9275</v>
      </c>
      <c r="I32" s="51">
        <v>72</v>
      </c>
      <c r="J32" s="51">
        <v>59</v>
      </c>
    </row>
    <row r="33" spans="1:10" ht="18.75">
      <c r="A33" s="52">
        <v>30</v>
      </c>
      <c r="B33" s="52" t="s">
        <v>37</v>
      </c>
      <c r="C33" s="51">
        <v>1962.19</v>
      </c>
      <c r="D33" s="51" t="s">
        <v>60</v>
      </c>
      <c r="E33" s="51">
        <v>1975.53</v>
      </c>
      <c r="F33" s="51">
        <v>-11.7</v>
      </c>
      <c r="G33" s="51">
        <v>59.245989999999999</v>
      </c>
      <c r="H33" s="51">
        <v>7583</v>
      </c>
      <c r="I33" s="51">
        <v>59</v>
      </c>
      <c r="J33" s="51">
        <v>31</v>
      </c>
    </row>
    <row r="34" spans="1:10" ht="18.75">
      <c r="A34" s="51">
        <v>31</v>
      </c>
      <c r="B34" s="51" t="s">
        <v>37</v>
      </c>
      <c r="C34" s="51">
        <v>2027.6</v>
      </c>
      <c r="D34" s="51" t="s">
        <v>60</v>
      </c>
      <c r="E34" s="51">
        <v>1975.53</v>
      </c>
      <c r="F34" s="51">
        <v>45</v>
      </c>
      <c r="G34" s="51">
        <v>77.411379999999994</v>
      </c>
      <c r="H34" s="51">
        <v>9908</v>
      </c>
      <c r="I34" s="51">
        <v>77</v>
      </c>
      <c r="J34" s="51">
        <v>53</v>
      </c>
    </row>
    <row r="35" spans="1:10" ht="18.75">
      <c r="A35" s="50">
        <v>32</v>
      </c>
      <c r="B35" s="50" t="s">
        <v>37</v>
      </c>
      <c r="C35" s="51">
        <v>2093</v>
      </c>
      <c r="D35" s="50" t="s">
        <v>31</v>
      </c>
      <c r="E35" s="50">
        <v>2093</v>
      </c>
      <c r="F35" s="50">
        <v>0</v>
      </c>
      <c r="G35" s="50">
        <v>63</v>
      </c>
      <c r="H35" s="50">
        <v>8064</v>
      </c>
      <c r="I35" s="50">
        <v>63</v>
      </c>
      <c r="J35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</vt:lpstr>
      <vt:lpstr>Oberton</vt:lpstr>
      <vt:lpstr>MIDI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Martin Stroh</dc:creator>
  <cp:lastModifiedBy>wms</cp:lastModifiedBy>
  <dcterms:created xsi:type="dcterms:W3CDTF">2021-01-12T12:30:26Z</dcterms:created>
  <dcterms:modified xsi:type="dcterms:W3CDTF">2021-03-29T10:03:35Z</dcterms:modified>
</cp:coreProperties>
</file>