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00" windowHeight="11745" activeTab="2"/>
  </bookViews>
  <sheets>
    <sheet name="allgemein" sheetId="4" r:id="rId1"/>
    <sheet name="Siku" sheetId="5" r:id="rId2"/>
    <sheet name="Prähist." sheetId="6" r:id="rId3"/>
    <sheet name="Videoanalyse" sheetId="7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6"/>
  <c r="G6"/>
  <c r="G8"/>
  <c r="G9"/>
  <c r="E10"/>
  <c r="E9"/>
  <c r="E8"/>
  <c r="E7"/>
  <c r="D8"/>
  <c r="D9"/>
  <c r="D10"/>
  <c r="D7"/>
  <c r="G7" i="7"/>
  <c r="G8"/>
  <c r="G9"/>
  <c r="G10"/>
  <c r="G11"/>
  <c r="G12"/>
  <c r="G13"/>
  <c r="G14"/>
  <c r="G15"/>
  <c r="G16"/>
  <c r="G17"/>
  <c r="G6"/>
  <c r="M17"/>
  <c r="K17"/>
  <c r="M16"/>
  <c r="K16"/>
  <c r="M15"/>
  <c r="K15"/>
  <c r="M14"/>
  <c r="K14"/>
  <c r="M13"/>
  <c r="K13"/>
  <c r="M12"/>
  <c r="K12"/>
  <c r="M11"/>
  <c r="K11"/>
  <c r="M10"/>
  <c r="K10"/>
  <c r="M9"/>
  <c r="K9"/>
  <c r="M8"/>
  <c r="K8"/>
  <c r="M7"/>
  <c r="K7"/>
  <c r="M6"/>
  <c r="K29" i="5"/>
  <c r="K30"/>
  <c r="K31"/>
  <c r="K32"/>
  <c r="K33"/>
  <c r="K34"/>
  <c r="K35"/>
  <c r="K36"/>
  <c r="K37"/>
  <c r="K38"/>
  <c r="K39"/>
  <c r="K40"/>
  <c r="K28"/>
  <c r="E17" i="7"/>
  <c r="C17"/>
  <c r="E7"/>
  <c r="E8"/>
  <c r="E9"/>
  <c r="E10"/>
  <c r="E11"/>
  <c r="E12"/>
  <c r="E13"/>
  <c r="E14"/>
  <c r="E15"/>
  <c r="E16"/>
  <c r="E6"/>
  <c r="C8"/>
  <c r="C9"/>
  <c r="C10"/>
  <c r="C11"/>
  <c r="C12"/>
  <c r="C13"/>
  <c r="C14"/>
  <c r="C15"/>
  <c r="C16"/>
  <c r="C7"/>
  <c r="I40" i="5"/>
  <c r="J40" s="1"/>
  <c r="G40"/>
  <c r="F40"/>
  <c r="E40"/>
  <c r="I39"/>
  <c r="G39"/>
  <c r="F39"/>
  <c r="E39"/>
  <c r="I38"/>
  <c r="G38"/>
  <c r="F38"/>
  <c r="E38"/>
  <c r="I37"/>
  <c r="G37"/>
  <c r="F37"/>
  <c r="E37"/>
  <c r="I36"/>
  <c r="I29"/>
  <c r="G36"/>
  <c r="F36"/>
  <c r="E36"/>
  <c r="I35"/>
  <c r="G35"/>
  <c r="F35"/>
  <c r="E35"/>
  <c r="I34"/>
  <c r="G34"/>
  <c r="F34"/>
  <c r="E34"/>
  <c r="I33"/>
  <c r="G33"/>
  <c r="F33"/>
  <c r="E33"/>
  <c r="I32"/>
  <c r="G32"/>
  <c r="F32"/>
  <c r="E32"/>
  <c r="I31"/>
  <c r="G31"/>
  <c r="F31"/>
  <c r="E31"/>
  <c r="I30"/>
  <c r="G30"/>
  <c r="F30"/>
  <c r="E30"/>
  <c r="G29"/>
  <c r="F29"/>
  <c r="E29"/>
  <c r="G28"/>
  <c r="F2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I16"/>
  <c r="I17"/>
  <c r="I18"/>
  <c r="I19"/>
  <c r="I20"/>
  <c r="I21"/>
  <c r="I22"/>
  <c r="I23"/>
  <c r="H9"/>
  <c r="I9" s="1"/>
  <c r="H10"/>
  <c r="I10" s="1"/>
  <c r="H11"/>
  <c r="I11" s="1"/>
  <c r="H12"/>
  <c r="I12" s="1"/>
  <c r="H13"/>
  <c r="I13" s="1"/>
  <c r="H14"/>
  <c r="I14" s="1"/>
  <c r="H15"/>
  <c r="I15" s="1"/>
  <c r="G6"/>
  <c r="G7"/>
  <c r="G8"/>
  <c r="G9"/>
  <c r="G10"/>
  <c r="G11"/>
  <c r="J11" s="1"/>
  <c r="G12"/>
  <c r="G13"/>
  <c r="G14"/>
  <c r="G15"/>
  <c r="G16"/>
  <c r="J16" s="1"/>
  <c r="G17"/>
  <c r="G18"/>
  <c r="J18" s="1"/>
  <c r="G19"/>
  <c r="J19" s="1"/>
  <c r="G20"/>
  <c r="G21"/>
  <c r="G22"/>
  <c r="G23"/>
  <c r="G5"/>
  <c r="E7"/>
  <c r="E8"/>
  <c r="E9"/>
  <c r="E10"/>
  <c r="E11"/>
  <c r="E12"/>
  <c r="E13"/>
  <c r="E14"/>
  <c r="E15"/>
  <c r="E16"/>
  <c r="E17"/>
  <c r="E18"/>
  <c r="E19"/>
  <c r="E20"/>
  <c r="E21"/>
  <c r="E22"/>
  <c r="E23"/>
  <c r="E6"/>
  <c r="G10" i="6" l="1"/>
  <c r="J34" i="5"/>
  <c r="J29"/>
  <c r="J23"/>
  <c r="I28"/>
  <c r="J28" s="1"/>
  <c r="J17"/>
  <c r="J35"/>
  <c r="H5"/>
  <c r="I5" s="1"/>
  <c r="J5" s="1"/>
  <c r="J10"/>
  <c r="J37"/>
  <c r="J20"/>
  <c r="J21"/>
  <c r="J15"/>
  <c r="J9"/>
  <c r="J12"/>
  <c r="J39"/>
  <c r="J13"/>
  <c r="J14"/>
  <c r="J22"/>
  <c r="J33"/>
  <c r="J38"/>
  <c r="H8"/>
  <c r="I8" s="1"/>
  <c r="J8" s="1"/>
  <c r="H7"/>
  <c r="I7" s="1"/>
  <c r="J7" s="1"/>
  <c r="J36"/>
  <c r="H6"/>
  <c r="I6" s="1"/>
  <c r="J6" s="1"/>
  <c r="J30"/>
  <c r="J32"/>
  <c r="J31"/>
  <c r="K8" i="4"/>
  <c r="K7"/>
  <c r="K6"/>
  <c r="G8"/>
  <c r="G9"/>
  <c r="O15"/>
  <c r="N15"/>
  <c r="N14"/>
  <c r="O14" s="1"/>
  <c r="O13"/>
  <c r="N13"/>
  <c r="N12"/>
  <c r="O12" s="1"/>
  <c r="O11"/>
  <c r="N11"/>
  <c r="N10"/>
  <c r="O10" s="1"/>
  <c r="O9"/>
  <c r="N9"/>
  <c r="N8"/>
  <c r="O8" s="1"/>
  <c r="O7"/>
  <c r="N7"/>
  <c r="G7"/>
  <c r="O6"/>
  <c r="N6"/>
  <c r="G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</calcChain>
</file>

<file path=xl/sharedStrings.xml><?xml version="1.0" encoding="utf-8"?>
<sst xmlns="http://schemas.openxmlformats.org/spreadsheetml/2006/main" count="290" uniqueCount="109">
  <si>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</si>
  <si>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</si>
  <si>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</si>
  <si>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</si>
  <si>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</si>
  <si>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</si>
  <si>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</si>
  <si>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</si>
  <si>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</si>
  <si>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</si>
  <si>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</si>
  <si>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</si>
  <si>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</si>
  <si>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</si>
  <si>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</si>
  <si>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</si>
  <si>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</si>
  <si>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</si>
  <si>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</si>
  <si>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</si>
  <si>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</si>
  <si>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</si>
  <si>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</si>
  <si>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</si>
  <si>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</si>
  <si>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</si>
  <si>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</si>
  <si>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</si>
  <si>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</si>
  <si>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</si>
  <si>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</si>
  <si>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</si>
  <si>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</si>
  <si>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</si>
  <si>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</si>
  <si>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</si>
  <si>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Sie können in den beiden Kästc hen in den ersten Spalten Werte eingeben, um dann das Ergebnis zu erhalten</t>
  </si>
  <si>
    <t>Auch bei der temperierten Skala können Sie eine andere Grundfrequenz (für den Kammerton 55 Hz) eingeben, um eine modifizierte Liste zu erhalten</t>
  </si>
  <si>
    <t>Erläuterung zu MSB und LSB auf dem Blatt "MIDI".</t>
  </si>
  <si>
    <t>Die Werte der temperierten Frequenzen sind genauer als angezeigt. Bei Kopieren erhalten sie 7 Stellen hinter dme Komma.</t>
  </si>
  <si>
    <t>(Kopierhinweis: Beim Einfügen eines kopierten Wertes stets "Einfügen/Werte einfügen" wählen!)</t>
  </si>
  <si>
    <r>
      <rPr>
        <b/>
        <sz val="11"/>
        <color theme="1"/>
        <rFont val="Calibri"/>
        <family val="2"/>
        <scheme val="minor"/>
      </rPr>
      <t>LINKS</t>
    </r>
    <r>
      <rPr>
        <sz val="11"/>
        <color theme="1"/>
        <rFont val="Calibri"/>
        <family val="2"/>
        <scheme val="minor"/>
      </rPr>
      <t>: die Temperierte Skala mit den "Normbezeichnungen" der MIDI-Welt.</t>
    </r>
  </si>
  <si>
    <t>nach Cent aufgelöst ergibt: Cent = 1200*LN(Intervall)/LN(2)</t>
  </si>
  <si>
    <t>frqu1/frqu2 = Intervall = POTENZ(2;Cent/1200) = 1200te Wurzel aus 2 hoch Cent</t>
  </si>
  <si>
    <t>beide Seiten logarithmieren: LN(Intervall) = (Cent/1200)*LN(Intervall)</t>
  </si>
  <si>
    <r>
      <rPr>
        <b/>
        <sz val="11"/>
        <color theme="1"/>
        <rFont val="Calibri"/>
        <family val="2"/>
        <scheme val="minor"/>
      </rPr>
      <t>Herleitung</t>
    </r>
    <r>
      <rPr>
        <sz val="11"/>
        <color theme="1"/>
        <rFont val="Calibri"/>
        <family val="2"/>
        <scheme val="minor"/>
      </rPr>
      <t xml:space="preserve"> der Formel für Cent in G6:</t>
    </r>
  </si>
  <si>
    <t>meineSiku</t>
  </si>
  <si>
    <t>d³</t>
  </si>
  <si>
    <t>c³</t>
  </si>
  <si>
    <t>h"</t>
  </si>
  <si>
    <t>a"</t>
  </si>
  <si>
    <t>g"</t>
  </si>
  <si>
    <t>f#"</t>
  </si>
  <si>
    <t>e"</t>
  </si>
  <si>
    <t>d"</t>
  </si>
  <si>
    <t>c"</t>
  </si>
  <si>
    <t>h'</t>
  </si>
  <si>
    <t>a'</t>
  </si>
  <si>
    <t>g'</t>
  </si>
  <si>
    <t>f#'</t>
  </si>
  <si>
    <t>e'</t>
  </si>
  <si>
    <t>d'</t>
  </si>
  <si>
    <t>c'</t>
  </si>
  <si>
    <t>h</t>
  </si>
  <si>
    <t>a</t>
  </si>
  <si>
    <t>g</t>
  </si>
  <si>
    <t>Arka</t>
  </si>
  <si>
    <t>Ira</t>
  </si>
  <si>
    <t>x</t>
  </si>
  <si>
    <t>Länge (mm)</t>
  </si>
  <si>
    <t>…</t>
  </si>
  <si>
    <t>Frequ</t>
  </si>
  <si>
    <t>temp.</t>
  </si>
  <si>
    <t>transp.</t>
  </si>
  <si>
    <t>Centabw.</t>
  </si>
  <si>
    <t>Interv.Zw.</t>
  </si>
  <si>
    <t>Inter.zuH</t>
  </si>
  <si>
    <t>do</t>
  </si>
  <si>
    <t>re</t>
  </si>
  <si>
    <t>mi</t>
  </si>
  <si>
    <t>fa</t>
  </si>
  <si>
    <t>so</t>
  </si>
  <si>
    <t>mm</t>
  </si>
  <si>
    <t>Intervall</t>
  </si>
  <si>
    <t>temp</t>
  </si>
  <si>
    <t>eine prähistorische Flöte</t>
  </si>
  <si>
    <t>Angaben aus dem Zampona-Heftchen:</t>
  </si>
  <si>
    <t>Herausgegriffen ist die Sequenz ab 1:42 (min:sec)</t>
  </si>
  <si>
    <r>
      <rPr>
        <b/>
        <sz val="12"/>
        <color theme="1"/>
        <rFont val="Calibri"/>
        <family val="2"/>
        <scheme val="minor"/>
      </rPr>
      <t>Messungen am Video</t>
    </r>
    <r>
      <rPr>
        <sz val="11"/>
        <color theme="1"/>
        <rFont val="Calibri"/>
        <family val="2"/>
        <scheme val="minor"/>
      </rPr>
      <t xml:space="preserve"> https://www.youtube.com/watch?v=rbFa9Ql0_9Y</t>
    </r>
  </si>
  <si>
    <r>
      <rPr>
        <b/>
        <sz val="12"/>
        <color theme="1"/>
        <rFont val="Calibri"/>
        <family val="2"/>
        <scheme val="minor"/>
      </rPr>
      <t>Messung am Video</t>
    </r>
    <r>
      <rPr>
        <sz val="11"/>
        <color theme="1"/>
        <rFont val="Calibri"/>
        <family val="2"/>
        <scheme val="minor"/>
      </rPr>
      <t xml:space="preserve">  https://www.youtube.com/watch?v=rbFa9Ql0_9Y</t>
    </r>
  </si>
  <si>
    <t>g#"</t>
  </si>
  <si>
    <t>d#"</t>
  </si>
  <si>
    <t>c#"</t>
  </si>
  <si>
    <t>g#'</t>
  </si>
  <si>
    <t>d#'</t>
  </si>
  <si>
    <t>c#'</t>
  </si>
  <si>
    <t>g#</t>
  </si>
  <si>
    <t>f#</t>
  </si>
  <si>
    <t>Centabw. normiert</t>
  </si>
  <si>
    <t>Gehör</t>
  </si>
  <si>
    <t>f</t>
  </si>
  <si>
    <t>d</t>
  </si>
  <si>
    <t>c</t>
  </si>
  <si>
    <t>b</t>
  </si>
  <si>
    <t>Für Maqma-Player</t>
  </si>
  <si>
    <t>c#</t>
  </si>
  <si>
    <t>e</t>
  </si>
  <si>
    <t>Belegung:</t>
  </si>
  <si>
    <t>d#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</si>
</sst>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0" fillId="6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0" borderId="0" xfId="0" applyFont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0" xfId="0" applyFill="1"/>
    <xf numFmtId="0" fontId="0" fillId="0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dLbls>
            <c:showVal val="1"/>
          </c:dLbls>
          <c:cat>
            <c:strRef>
              <c:f>Siku!$C$5:$C$23</c:f>
              <c:strCache>
                <c:ptCount val="19"/>
                <c:pt idx="0">
                  <c:v>d³</c:v>
                </c:pt>
                <c:pt idx="1">
                  <c:v>c³</c:v>
                </c:pt>
                <c:pt idx="2">
                  <c:v>h"</c:v>
                </c:pt>
                <c:pt idx="3">
                  <c:v>a"</c:v>
                </c:pt>
                <c:pt idx="4">
                  <c:v>g"</c:v>
                </c:pt>
                <c:pt idx="5">
                  <c:v>f#"</c:v>
                </c:pt>
                <c:pt idx="6">
                  <c:v>e"</c:v>
                </c:pt>
                <c:pt idx="7">
                  <c:v>d"</c:v>
                </c:pt>
                <c:pt idx="8">
                  <c:v>c"</c:v>
                </c:pt>
                <c:pt idx="9">
                  <c:v>h'</c:v>
                </c:pt>
                <c:pt idx="10">
                  <c:v>a'</c:v>
                </c:pt>
                <c:pt idx="11">
                  <c:v>g'</c:v>
                </c:pt>
                <c:pt idx="12">
                  <c:v>f#'</c:v>
                </c:pt>
                <c:pt idx="13">
                  <c:v>e'</c:v>
                </c:pt>
                <c:pt idx="14">
                  <c:v>d'</c:v>
                </c:pt>
                <c:pt idx="15">
                  <c:v>c'</c:v>
                </c:pt>
                <c:pt idx="16">
                  <c:v>h</c:v>
                </c:pt>
                <c:pt idx="17">
                  <c:v>a</c:v>
                </c:pt>
                <c:pt idx="18">
                  <c:v>g</c:v>
                </c:pt>
              </c:strCache>
            </c:strRef>
          </c:cat>
          <c:val>
            <c:numRef>
              <c:f>Siku!$D$5:$D$23</c:f>
              <c:numCache>
                <c:formatCode>General</c:formatCode>
                <c:ptCount val="19"/>
                <c:pt idx="0">
                  <c:v>73</c:v>
                </c:pt>
                <c:pt idx="1">
                  <c:v>84</c:v>
                </c:pt>
                <c:pt idx="2">
                  <c:v>88</c:v>
                </c:pt>
                <c:pt idx="3">
                  <c:v>98</c:v>
                </c:pt>
                <c:pt idx="4">
                  <c:v>110</c:v>
                </c:pt>
                <c:pt idx="5">
                  <c:v>117</c:v>
                </c:pt>
                <c:pt idx="6">
                  <c:v>133</c:v>
                </c:pt>
                <c:pt idx="7">
                  <c:v>145</c:v>
                </c:pt>
                <c:pt idx="8">
                  <c:v>163</c:v>
                </c:pt>
                <c:pt idx="9">
                  <c:v>175</c:v>
                </c:pt>
                <c:pt idx="10">
                  <c:v>192</c:v>
                </c:pt>
                <c:pt idx="11">
                  <c:v>219</c:v>
                </c:pt>
                <c:pt idx="12">
                  <c:v>230</c:v>
                </c:pt>
                <c:pt idx="13">
                  <c:v>257</c:v>
                </c:pt>
                <c:pt idx="14">
                  <c:v>288</c:v>
                </c:pt>
                <c:pt idx="15">
                  <c:v>325</c:v>
                </c:pt>
                <c:pt idx="16">
                  <c:v>341</c:v>
                </c:pt>
                <c:pt idx="17">
                  <c:v>383</c:v>
                </c:pt>
                <c:pt idx="18">
                  <c:v>428</c:v>
                </c:pt>
              </c:numCache>
            </c:numRef>
          </c:val>
        </c:ser>
        <c:marker val="1"/>
        <c:axId val="132155648"/>
        <c:axId val="132177920"/>
      </c:lineChart>
      <c:catAx>
        <c:axId val="132155648"/>
        <c:scaling>
          <c:orientation val="minMax"/>
        </c:scaling>
        <c:axPos val="b"/>
        <c:tickLblPos val="nextTo"/>
        <c:crossAx val="132177920"/>
        <c:crosses val="autoZero"/>
        <c:auto val="1"/>
        <c:lblAlgn val="ctr"/>
        <c:lblOffset val="100"/>
      </c:catAx>
      <c:valAx>
        <c:axId val="132177920"/>
        <c:scaling>
          <c:logBase val="10"/>
          <c:orientation val="minMax"/>
          <c:max val="500"/>
          <c:min val="70"/>
        </c:scaling>
        <c:axPos val="l"/>
        <c:majorGridlines/>
        <c:numFmt formatCode="General" sourceLinked="1"/>
        <c:tickLblPos val="nextTo"/>
        <c:crossAx val="132155648"/>
        <c:crosses val="autoZero"/>
        <c:crossBetween val="between"/>
      </c:val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438149</xdr:colOff>
      <xdr:row>3</xdr:row>
      <xdr:rowOff>19050</xdr:rowOff>
    </xdr:from>
    <xdr:to>
      <xdr:col>22</xdr:col>
      <xdr:colOff>193674</xdr:colOff>
      <xdr:row>15</xdr:row>
      <xdr:rowOff>4038</xdr:rowOff>
    </xdr:to>
    <xdr:pic>
      <xdr:nvPicPr>
        <xdr:cNvPr id="2" name="Grafik 1" descr="siku-klei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48799" y="600075"/>
          <a:ext cx="5851525" cy="2270988"/>
        </a:xfrm>
        <a:prstGeom prst="rect">
          <a:avLst/>
        </a:prstGeom>
      </xdr:spPr>
    </xdr:pic>
    <xdr:clientData/>
  </xdr:twoCellAnchor>
  <xdr:twoCellAnchor>
    <xdr:from>
      <xdr:col>14</xdr:col>
      <xdr:colOff>466725</xdr:colOff>
      <xdr:row>15</xdr:row>
      <xdr:rowOff>9525</xdr:rowOff>
    </xdr:from>
    <xdr:to>
      <xdr:col>21</xdr:col>
      <xdr:colOff>628650</xdr:colOff>
      <xdr:row>27</xdr:row>
      <xdr:rowOff>85725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2</xdr:row>
      <xdr:rowOff>22140</xdr:rowOff>
    </xdr:from>
    <xdr:to>
      <xdr:col>16</xdr:col>
      <xdr:colOff>748202</xdr:colOff>
      <xdr:row>32</xdr:row>
      <xdr:rowOff>177860</xdr:rowOff>
    </xdr:to>
    <xdr:pic>
      <xdr:nvPicPr>
        <xdr:cNvPr id="2" name="Grafik 1" descr="Panflöte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1" y="412665"/>
          <a:ext cx="7577626" cy="5870720"/>
        </a:xfrm>
        <a:prstGeom prst="rect">
          <a:avLst/>
        </a:prstGeom>
      </xdr:spPr>
    </xdr:pic>
    <xdr:clientData/>
  </xdr:twoCellAnchor>
  <xdr:twoCellAnchor>
    <xdr:from>
      <xdr:col>11</xdr:col>
      <xdr:colOff>336376</xdr:colOff>
      <xdr:row>7</xdr:row>
      <xdr:rowOff>187831</xdr:rowOff>
    </xdr:from>
    <xdr:to>
      <xdr:col>14</xdr:col>
      <xdr:colOff>257175</xdr:colOff>
      <xdr:row>19</xdr:row>
      <xdr:rowOff>171450</xdr:rowOff>
    </xdr:to>
    <xdr:cxnSp macro="">
      <xdr:nvCxnSpPr>
        <xdr:cNvPr id="3" name="Gerade Verbindung mit Pfeil 2"/>
        <xdr:cNvCxnSpPr/>
      </xdr:nvCxnSpPr>
      <xdr:spPr>
        <a:xfrm>
          <a:off x="7451551" y="1530856"/>
          <a:ext cx="2206799" cy="2269619"/>
        </a:xfrm>
        <a:prstGeom prst="straightConnector1">
          <a:avLst/>
        </a:prstGeom>
        <a:ln w="7620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11</xdr:row>
      <xdr:rowOff>28575</xdr:rowOff>
    </xdr:from>
    <xdr:to>
      <xdr:col>12</xdr:col>
      <xdr:colOff>514350</xdr:colOff>
      <xdr:row>22</xdr:row>
      <xdr:rowOff>38100</xdr:rowOff>
    </xdr:to>
    <xdr:cxnSp macro="">
      <xdr:nvCxnSpPr>
        <xdr:cNvPr id="4" name="Gerade Verbindung mit Pfeil 3"/>
        <xdr:cNvCxnSpPr/>
      </xdr:nvCxnSpPr>
      <xdr:spPr>
        <a:xfrm>
          <a:off x="6486525" y="2133600"/>
          <a:ext cx="1905000" cy="2105025"/>
        </a:xfrm>
        <a:prstGeom prst="straightConnector1">
          <a:avLst/>
        </a:prstGeom>
        <a:ln w="7620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742950</xdr:colOff>
      <xdr:row>14</xdr:row>
      <xdr:rowOff>47625</xdr:rowOff>
    </xdr:from>
    <xdr:to>
      <xdr:col>11</xdr:col>
      <xdr:colOff>171450</xdr:colOff>
      <xdr:row>24</xdr:row>
      <xdr:rowOff>66675</xdr:rowOff>
    </xdr:to>
    <xdr:cxnSp macro="">
      <xdr:nvCxnSpPr>
        <xdr:cNvPr id="5" name="Gerade Verbindung mit Pfeil 4"/>
        <xdr:cNvCxnSpPr/>
      </xdr:nvCxnSpPr>
      <xdr:spPr>
        <a:xfrm>
          <a:off x="5572125" y="2724150"/>
          <a:ext cx="1714500" cy="1924050"/>
        </a:xfrm>
        <a:prstGeom prst="straightConnector1">
          <a:avLst/>
        </a:prstGeom>
        <a:ln w="7620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18</xdr:row>
      <xdr:rowOff>95250</xdr:rowOff>
    </xdr:from>
    <xdr:to>
      <xdr:col>9</xdr:col>
      <xdr:colOff>564232</xdr:colOff>
      <xdr:row>26</xdr:row>
      <xdr:rowOff>96723</xdr:rowOff>
    </xdr:to>
    <xdr:cxnSp macro="">
      <xdr:nvCxnSpPr>
        <xdr:cNvPr id="6" name="Gerade Verbindung mit Pfeil 5"/>
        <xdr:cNvCxnSpPr/>
      </xdr:nvCxnSpPr>
      <xdr:spPr>
        <a:xfrm>
          <a:off x="4705350" y="3533775"/>
          <a:ext cx="1450057" cy="1525473"/>
        </a:xfrm>
        <a:prstGeom prst="straightConnector1">
          <a:avLst/>
        </a:prstGeom>
        <a:ln w="7620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366464</xdr:colOff>
      <xdr:row>5</xdr:row>
      <xdr:rowOff>64775</xdr:rowOff>
    </xdr:from>
    <xdr:to>
      <xdr:col>15</xdr:col>
      <xdr:colOff>657225</xdr:colOff>
      <xdr:row>17</xdr:row>
      <xdr:rowOff>123825</xdr:rowOff>
    </xdr:to>
    <xdr:cxnSp macro="">
      <xdr:nvCxnSpPr>
        <xdr:cNvPr id="7" name="Gerade Verbindung mit Pfeil 6"/>
        <xdr:cNvCxnSpPr/>
      </xdr:nvCxnSpPr>
      <xdr:spPr>
        <a:xfrm>
          <a:off x="8243639" y="1026800"/>
          <a:ext cx="2576761" cy="2345050"/>
        </a:xfrm>
        <a:prstGeom prst="straightConnector1">
          <a:avLst/>
        </a:prstGeom>
        <a:ln w="76200">
          <a:solidFill>
            <a:srgbClr val="FFFF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492224</xdr:colOff>
      <xdr:row>17</xdr:row>
      <xdr:rowOff>11023</xdr:rowOff>
    </xdr:from>
    <xdr:to>
      <xdr:col>16</xdr:col>
      <xdr:colOff>270792</xdr:colOff>
      <xdr:row>26</xdr:row>
      <xdr:rowOff>168731</xdr:rowOff>
    </xdr:to>
    <xdr:cxnSp macro="">
      <xdr:nvCxnSpPr>
        <xdr:cNvPr id="9" name="Gerade Verbindung 8"/>
        <xdr:cNvCxnSpPr/>
      </xdr:nvCxnSpPr>
      <xdr:spPr>
        <a:xfrm flipV="1">
          <a:off x="6588224" y="3249523"/>
          <a:ext cx="5112568" cy="187220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489193</xdr:colOff>
      <xdr:row>25</xdr:row>
      <xdr:rowOff>129061</xdr:rowOff>
    </xdr:from>
    <xdr:to>
      <xdr:col>17</xdr:col>
      <xdr:colOff>530995</xdr:colOff>
      <xdr:row>29</xdr:row>
      <xdr:rowOff>13392</xdr:rowOff>
    </xdr:to>
    <xdr:sp macro="" textlink="">
      <xdr:nvSpPr>
        <xdr:cNvPr id="10" name="Textfeld 20"/>
        <xdr:cNvSpPr txBox="1"/>
      </xdr:nvSpPr>
      <xdr:spPr>
        <a:xfrm rot="20397740">
          <a:off x="6585193" y="4891561"/>
          <a:ext cx="6137802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36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de-DE"/>
            <a:t>so     fa        mi         re       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opLeftCell="A31" workbookViewId="0">
      <selection activeCell="B47" sqref="B47"/>
    </sheetView>
  </sheetViews>
  <sheetFormatPr baseColWidth="10" defaultRowHeight="15"/>
  <cols>
    <col min="11" max="11" width="12" customWidth="1"/>
    <col min="16" max="16" width="3.7109375" customWidth="1"/>
  </cols>
  <sheetData>
    <row r="1" spans="1:17" ht="18.75">
      <c r="A1" s="16" t="s">
        <v>32</v>
      </c>
      <c r="B1" s="19"/>
      <c r="C1" s="14"/>
      <c r="E1" s="5"/>
      <c r="F1" s="5"/>
      <c r="G1" s="5"/>
    </row>
    <row r="2" spans="1:17" ht="18.75">
      <c r="A2" s="16"/>
      <c r="B2" s="19"/>
      <c r="C2" s="15"/>
      <c r="E2" s="5"/>
      <c r="F2" s="5"/>
      <c r="G2" s="5"/>
    </row>
    <row r="3" spans="1:17">
      <c r="B3" s="19"/>
      <c r="C3" s="15"/>
      <c r="E3" s="18" t="s">
        <v>33</v>
      </c>
      <c r="F3" s="18"/>
      <c r="G3" s="18"/>
      <c r="I3" s="12" t="s">
        <v>34</v>
      </c>
      <c r="J3" s="12"/>
      <c r="K3" s="12"/>
      <c r="M3" s="12" t="s">
        <v>35</v>
      </c>
      <c r="N3" s="12"/>
      <c r="O3" s="12"/>
    </row>
    <row r="4" spans="1:17">
      <c r="A4" t="s">
        <v>7</v>
      </c>
      <c r="B4" s="19" t="s">
        <v>1</v>
      </c>
      <c r="C4" s="17"/>
      <c r="E4" s="6" t="s">
        <v>20</v>
      </c>
      <c r="F4" s="6" t="s">
        <v>21</v>
      </c>
      <c r="G4" s="6" t="s">
        <v>19</v>
      </c>
      <c r="I4" s="9" t="s">
        <v>20</v>
      </c>
      <c r="J4" s="9" t="s">
        <v>19</v>
      </c>
      <c r="K4" s="9" t="s">
        <v>21</v>
      </c>
      <c r="M4" s="8" t="s">
        <v>19</v>
      </c>
      <c r="N4" s="8" t="s">
        <v>22</v>
      </c>
      <c r="O4" s="8" t="s">
        <v>23</v>
      </c>
      <c r="Q4" s="25" t="s">
        <v>38</v>
      </c>
    </row>
    <row r="5" spans="1:17">
      <c r="A5" t="s">
        <v>18</v>
      </c>
      <c r="B5" s="19">
        <v>55</v>
      </c>
      <c r="C5" s="2"/>
      <c r="E5" s="6"/>
      <c r="F5" s="6"/>
      <c r="G5" s="6"/>
      <c r="I5" s="10"/>
      <c r="J5" s="10"/>
      <c r="K5" s="10"/>
      <c r="M5" s="6"/>
      <c r="N5" s="6"/>
      <c r="O5" s="6"/>
    </row>
    <row r="6" spans="1:17">
      <c r="A6" t="s">
        <v>8</v>
      </c>
      <c r="B6" s="19">
        <f>B5*2^(1/12)</f>
        <v>58.270470189761241</v>
      </c>
      <c r="C6" s="3"/>
      <c r="E6" s="6">
        <v>55</v>
      </c>
      <c r="F6" s="38">
        <v>58.270473000000003</v>
      </c>
      <c r="G6" s="38">
        <f>1200*(LN(F6/E6)/LN(2))</f>
        <v>100.00008349307815</v>
      </c>
      <c r="I6" s="10">
        <v>55</v>
      </c>
      <c r="J6" s="10">
        <v>100</v>
      </c>
      <c r="K6" s="11">
        <f xml:space="preserve"> I6*POWER(2,J6/1200)</f>
        <v>58.270470189761241</v>
      </c>
      <c r="M6" s="6">
        <v>-200</v>
      </c>
      <c r="N6" s="7">
        <f>V4*(128/400)+64</f>
        <v>64</v>
      </c>
      <c r="O6" s="7">
        <f>128*(N6-INT(N6))</f>
        <v>0</v>
      </c>
    </row>
    <row r="7" spans="1:17">
      <c r="A7" t="s">
        <v>9</v>
      </c>
      <c r="B7" s="19">
        <f t="shared" ref="B7:B70" si="0">B6*2^(1/12)</f>
        <v>61.735412657015516</v>
      </c>
      <c r="C7" s="2"/>
      <c r="E7" s="6">
        <v>220</v>
      </c>
      <c r="F7" s="6">
        <v>330</v>
      </c>
      <c r="G7" s="38">
        <f>1200*(LN(F7/E7)/LN(2))</f>
        <v>701.95500086538743</v>
      </c>
      <c r="I7" s="10">
        <v>220</v>
      </c>
      <c r="J7" s="10">
        <v>700</v>
      </c>
      <c r="K7" s="11">
        <f t="shared" ref="K7:K8" si="1" xml:space="preserve"> I7*POWER(2,J7/1200)</f>
        <v>329.62755691286992</v>
      </c>
      <c r="M7" s="6">
        <v>-100</v>
      </c>
      <c r="N7" s="7">
        <f t="shared" ref="N7:N15" si="2">M7*(128/400)+64</f>
        <v>32</v>
      </c>
      <c r="O7" s="7">
        <f t="shared" ref="O7:O15" si="3">128*(N7-INT(N7))</f>
        <v>0</v>
      </c>
    </row>
    <row r="8" spans="1:17">
      <c r="A8" s="12" t="s">
        <v>24</v>
      </c>
      <c r="B8" s="23">
        <f t="shared" si="0"/>
        <v>65.40639132514967</v>
      </c>
      <c r="C8" s="13"/>
      <c r="E8" s="6">
        <v>5</v>
      </c>
      <c r="F8" s="21">
        <v>6</v>
      </c>
      <c r="G8" s="38">
        <f>1200*(LN(F8/E8)/LN(2))</f>
        <v>315.64128700055255</v>
      </c>
      <c r="I8" s="10">
        <v>220</v>
      </c>
      <c r="J8" s="10">
        <v>702</v>
      </c>
      <c r="K8" s="37">
        <f t="shared" si="1"/>
        <v>330.00857764287997</v>
      </c>
      <c r="M8" s="6">
        <v>0</v>
      </c>
      <c r="N8" s="7">
        <f t="shared" si="2"/>
        <v>64</v>
      </c>
      <c r="O8" s="7">
        <f t="shared" si="3"/>
        <v>0</v>
      </c>
    </row>
    <row r="9" spans="1:17">
      <c r="A9" t="s">
        <v>10</v>
      </c>
      <c r="B9" s="19">
        <f t="shared" si="0"/>
        <v>69.295657744218033</v>
      </c>
      <c r="C9" s="3"/>
      <c r="E9" s="21">
        <v>4</v>
      </c>
      <c r="F9" s="21">
        <v>5</v>
      </c>
      <c r="G9" s="38">
        <f>1200*(LN(F9/E9)/LN(2))</f>
        <v>386.31371386483482</v>
      </c>
      <c r="I9" s="4"/>
      <c r="J9" s="4"/>
      <c r="K9" s="11"/>
      <c r="M9" s="6">
        <v>1</v>
      </c>
      <c r="N9" s="7">
        <f t="shared" si="2"/>
        <v>64.319999999999993</v>
      </c>
      <c r="O9" s="7">
        <f t="shared" si="3"/>
        <v>40.959999999999127</v>
      </c>
    </row>
    <row r="10" spans="1:17">
      <c r="A10" t="s">
        <v>11</v>
      </c>
      <c r="B10" s="19">
        <f t="shared" si="0"/>
        <v>73.416191979351908</v>
      </c>
      <c r="C10" s="2"/>
      <c r="E10" s="6"/>
      <c r="F10" s="5"/>
      <c r="G10" s="7"/>
      <c r="I10" s="4"/>
      <c r="J10" s="4"/>
      <c r="K10" s="11"/>
      <c r="M10" s="6">
        <v>10</v>
      </c>
      <c r="N10" s="7">
        <f t="shared" si="2"/>
        <v>67.2</v>
      </c>
      <c r="O10" s="7">
        <f t="shared" si="3"/>
        <v>25.600000000000364</v>
      </c>
    </row>
    <row r="11" spans="1:17">
      <c r="A11" t="s">
        <v>12</v>
      </c>
      <c r="B11" s="19">
        <f t="shared" si="0"/>
        <v>77.781745930520245</v>
      </c>
      <c r="C11" s="3"/>
      <c r="E11" s="6"/>
      <c r="F11" s="6"/>
      <c r="G11" s="7"/>
      <c r="I11" s="4"/>
      <c r="J11" s="4"/>
      <c r="K11" s="11"/>
      <c r="M11" s="6">
        <v>50</v>
      </c>
      <c r="N11" s="7">
        <f t="shared" si="2"/>
        <v>80</v>
      </c>
      <c r="O11" s="7">
        <f t="shared" si="3"/>
        <v>0</v>
      </c>
    </row>
    <row r="12" spans="1:17">
      <c r="A12" t="s">
        <v>13</v>
      </c>
      <c r="B12" s="19">
        <f t="shared" si="0"/>
        <v>82.406889228217509</v>
      </c>
      <c r="C12" s="2"/>
      <c r="E12" s="5"/>
      <c r="F12" s="5"/>
      <c r="G12" s="5"/>
      <c r="K12" s="1"/>
      <c r="M12" s="6">
        <v>51</v>
      </c>
      <c r="N12" s="7">
        <f t="shared" si="2"/>
        <v>80.319999999999993</v>
      </c>
      <c r="O12" s="7">
        <f t="shared" si="3"/>
        <v>40.959999999999127</v>
      </c>
    </row>
    <row r="13" spans="1:17">
      <c r="A13" t="s">
        <v>14</v>
      </c>
      <c r="B13" s="19">
        <f t="shared" si="0"/>
        <v>87.307057858251</v>
      </c>
      <c r="C13" s="2"/>
      <c r="E13" s="5"/>
      <c r="F13" s="5"/>
      <c r="G13" s="5"/>
      <c r="M13" s="6">
        <v>99</v>
      </c>
      <c r="N13" s="7">
        <f t="shared" si="2"/>
        <v>95.68</v>
      </c>
      <c r="O13" s="7">
        <f t="shared" si="3"/>
        <v>87.040000000000873</v>
      </c>
    </row>
    <row r="14" spans="1:17">
      <c r="A14" t="s">
        <v>15</v>
      </c>
      <c r="B14" s="19">
        <f t="shared" si="0"/>
        <v>92.498605677908628</v>
      </c>
      <c r="C14" s="3"/>
      <c r="E14" s="26" t="s">
        <v>45</v>
      </c>
      <c r="F14" s="27"/>
      <c r="G14" s="27"/>
      <c r="H14" s="28"/>
      <c r="I14" s="28"/>
      <c r="J14" s="28"/>
      <c r="K14" s="29"/>
      <c r="M14" s="6">
        <v>100</v>
      </c>
      <c r="N14" s="7">
        <f t="shared" si="2"/>
        <v>96</v>
      </c>
      <c r="O14" s="7">
        <f t="shared" si="3"/>
        <v>0</v>
      </c>
    </row>
    <row r="15" spans="1:17">
      <c r="A15" t="s">
        <v>16</v>
      </c>
      <c r="B15" s="19">
        <f t="shared" si="0"/>
        <v>97.998858995437359</v>
      </c>
      <c r="C15" s="2"/>
      <c r="E15" s="30" t="s">
        <v>43</v>
      </c>
      <c r="F15" s="31"/>
      <c r="G15" s="31"/>
      <c r="H15" s="15"/>
      <c r="I15" s="15"/>
      <c r="J15" s="15"/>
      <c r="K15" s="32"/>
      <c r="M15" s="6">
        <v>200</v>
      </c>
      <c r="N15" s="7">
        <f t="shared" si="2"/>
        <v>128</v>
      </c>
      <c r="O15" s="7">
        <f t="shared" si="3"/>
        <v>0</v>
      </c>
    </row>
    <row r="16" spans="1:17">
      <c r="A16" t="s">
        <v>17</v>
      </c>
      <c r="B16" s="19">
        <f t="shared" si="0"/>
        <v>103.82617439498632</v>
      </c>
      <c r="C16" s="3"/>
      <c r="E16" s="30" t="s">
        <v>44</v>
      </c>
      <c r="F16" s="31"/>
      <c r="G16" s="31"/>
      <c r="H16" s="15"/>
      <c r="I16" s="15"/>
      <c r="J16" s="15"/>
      <c r="K16" s="32"/>
      <c r="M16" s="6"/>
      <c r="N16" s="7"/>
      <c r="O16" s="7"/>
    </row>
    <row r="17" spans="1:15">
      <c r="A17" t="s">
        <v>3</v>
      </c>
      <c r="B17" s="19">
        <f t="shared" si="0"/>
        <v>110.00000000000004</v>
      </c>
      <c r="C17" s="2"/>
      <c r="E17" s="33" t="s">
        <v>42</v>
      </c>
      <c r="F17" s="34"/>
      <c r="G17" s="34"/>
      <c r="H17" s="35"/>
      <c r="I17" s="35"/>
      <c r="J17" s="35"/>
      <c r="K17" s="36"/>
      <c r="M17" s="4"/>
      <c r="N17" s="7"/>
      <c r="O17" s="7"/>
    </row>
    <row r="18" spans="1:15">
      <c r="A18" t="s">
        <v>8</v>
      </c>
      <c r="B18" s="19">
        <f t="shared" si="0"/>
        <v>116.54094037952252</v>
      </c>
      <c r="C18" s="3"/>
      <c r="F18" s="5"/>
      <c r="G18" s="5"/>
      <c r="M18" s="4"/>
      <c r="N18" s="7"/>
      <c r="O18" s="7"/>
    </row>
    <row r="19" spans="1:15">
      <c r="A19" t="s">
        <v>9</v>
      </c>
      <c r="B19" s="19">
        <f t="shared" si="0"/>
        <v>123.47082531403107</v>
      </c>
      <c r="C19" s="2"/>
      <c r="E19" s="5"/>
      <c r="F19" s="5"/>
      <c r="G19" s="5"/>
      <c r="M19" s="4"/>
      <c r="N19" s="7"/>
      <c r="O19" s="7"/>
    </row>
    <row r="20" spans="1:15">
      <c r="A20" s="12" t="s">
        <v>25</v>
      </c>
      <c r="B20" s="20">
        <f t="shared" si="0"/>
        <v>130.81278265029937</v>
      </c>
      <c r="C20" s="13"/>
      <c r="E20" s="5"/>
      <c r="F20" s="5"/>
      <c r="G20" s="5"/>
    </row>
    <row r="21" spans="1:15">
      <c r="A21" t="s">
        <v>10</v>
      </c>
      <c r="B21" s="19">
        <f t="shared" si="0"/>
        <v>138.59131548843609</v>
      </c>
      <c r="C21" s="3"/>
      <c r="E21" s="22" t="s">
        <v>41</v>
      </c>
      <c r="F21" s="5"/>
      <c r="G21" s="5"/>
    </row>
    <row r="22" spans="1:15">
      <c r="A22" t="s">
        <v>11</v>
      </c>
      <c r="B22" s="19">
        <f>B21*2^(1/12)</f>
        <v>146.83238395870384</v>
      </c>
      <c r="C22" s="2"/>
      <c r="E22" s="22" t="s">
        <v>36</v>
      </c>
      <c r="F22" s="5"/>
      <c r="G22" s="5"/>
    </row>
    <row r="23" spans="1:15">
      <c r="A23" t="s">
        <v>12</v>
      </c>
      <c r="B23" s="19">
        <f t="shared" si="0"/>
        <v>155.56349186104052</v>
      </c>
      <c r="C23" s="3"/>
      <c r="E23" s="22" t="s">
        <v>37</v>
      </c>
      <c r="F23" s="5"/>
      <c r="G23" s="5"/>
    </row>
    <row r="24" spans="1:15">
      <c r="A24" t="s">
        <v>13</v>
      </c>
      <c r="B24" s="19">
        <f t="shared" si="0"/>
        <v>164.81377845643505</v>
      </c>
      <c r="C24" s="2"/>
      <c r="E24" s="22" t="s">
        <v>39</v>
      </c>
      <c r="F24" s="5"/>
      <c r="G24" s="5"/>
    </row>
    <row r="25" spans="1:15">
      <c r="A25" t="s">
        <v>14</v>
      </c>
      <c r="B25" s="19">
        <f t="shared" si="0"/>
        <v>174.61411571650203</v>
      </c>
      <c r="C25" s="2"/>
      <c r="E25" s="22" t="s">
        <v>40</v>
      </c>
      <c r="F25" s="5"/>
      <c r="G25" s="5"/>
    </row>
    <row r="26" spans="1:15">
      <c r="A26" t="s">
        <v>15</v>
      </c>
      <c r="B26" s="19">
        <f t="shared" si="0"/>
        <v>184.99721135581729</v>
      </c>
      <c r="C26" s="3"/>
      <c r="E26" s="5"/>
      <c r="F26" s="5"/>
      <c r="G26" s="5"/>
    </row>
    <row r="27" spans="1:15">
      <c r="A27" t="s">
        <v>16</v>
      </c>
      <c r="B27" s="19">
        <f t="shared" si="0"/>
        <v>195.99771799087475</v>
      </c>
      <c r="C27" s="2"/>
      <c r="E27" s="5"/>
      <c r="F27" s="5"/>
      <c r="G27" s="5"/>
    </row>
    <row r="28" spans="1:15">
      <c r="A28" t="s">
        <v>17</v>
      </c>
      <c r="B28" s="19">
        <f t="shared" si="0"/>
        <v>207.65234878997268</v>
      </c>
      <c r="C28" s="3"/>
      <c r="E28" s="5"/>
      <c r="F28" s="5"/>
      <c r="G28" s="5"/>
    </row>
    <row r="29" spans="1:15">
      <c r="A29" t="s">
        <v>2</v>
      </c>
      <c r="B29" s="19">
        <f t="shared" si="0"/>
        <v>220.00000000000011</v>
      </c>
      <c r="C29" s="2"/>
      <c r="E29" s="5"/>
      <c r="F29" s="5"/>
      <c r="G29" s="5"/>
    </row>
    <row r="30" spans="1:15">
      <c r="A30" t="s">
        <v>8</v>
      </c>
      <c r="B30" s="19">
        <f t="shared" si="0"/>
        <v>233.08188075904508</v>
      </c>
      <c r="C30" s="3"/>
      <c r="E30" s="5"/>
      <c r="F30" s="5"/>
      <c r="G30" s="5"/>
    </row>
    <row r="31" spans="1:15">
      <c r="A31" t="s">
        <v>9</v>
      </c>
      <c r="B31" s="19">
        <f t="shared" si="0"/>
        <v>246.94165062806221</v>
      </c>
      <c r="C31" s="2"/>
      <c r="E31" s="5"/>
      <c r="F31" s="5"/>
      <c r="G31" s="5"/>
    </row>
    <row r="32" spans="1:15">
      <c r="A32" s="12" t="s">
        <v>28</v>
      </c>
      <c r="B32" s="20">
        <f t="shared" si="0"/>
        <v>261.62556530059879</v>
      </c>
      <c r="C32" s="13"/>
      <c r="E32" s="5"/>
      <c r="F32" s="5"/>
      <c r="G32" s="5"/>
    </row>
    <row r="33" spans="1:7">
      <c r="A33" t="s">
        <v>10</v>
      </c>
      <c r="B33" s="19">
        <f t="shared" si="0"/>
        <v>277.1826309768723</v>
      </c>
      <c r="C33" s="3"/>
      <c r="E33" s="5"/>
      <c r="F33" s="5"/>
      <c r="G33" s="5"/>
    </row>
    <row r="34" spans="1:7">
      <c r="A34" t="s">
        <v>11</v>
      </c>
      <c r="B34" s="19">
        <f t="shared" si="0"/>
        <v>293.6647679174078</v>
      </c>
      <c r="C34" s="2"/>
      <c r="E34" s="5"/>
      <c r="F34" s="5"/>
      <c r="G34" s="5"/>
    </row>
    <row r="35" spans="1:7">
      <c r="A35" t="s">
        <v>12</v>
      </c>
      <c r="B35" s="19">
        <f t="shared" si="0"/>
        <v>311.12698372208121</v>
      </c>
      <c r="C35" s="3"/>
      <c r="E35" s="5"/>
      <c r="F35" s="5"/>
      <c r="G35" s="5"/>
    </row>
    <row r="36" spans="1:7">
      <c r="A36" t="s">
        <v>13</v>
      </c>
      <c r="B36" s="19">
        <f t="shared" si="0"/>
        <v>329.62755691287026</v>
      </c>
      <c r="C36" s="2"/>
      <c r="E36" s="5"/>
      <c r="F36" s="5"/>
      <c r="G36" s="5"/>
    </row>
    <row r="37" spans="1:7">
      <c r="A37" t="s">
        <v>14</v>
      </c>
      <c r="B37" s="19">
        <f t="shared" si="0"/>
        <v>349.22823143300423</v>
      </c>
      <c r="C37" s="2"/>
      <c r="E37" s="5"/>
      <c r="F37" s="5"/>
      <c r="G37" s="5"/>
    </row>
    <row r="38" spans="1:7">
      <c r="A38" t="s">
        <v>15</v>
      </c>
      <c r="B38" s="19">
        <f t="shared" si="0"/>
        <v>369.9944227116348</v>
      </c>
      <c r="C38" s="3"/>
      <c r="E38" s="5"/>
      <c r="F38" s="5"/>
      <c r="G38" s="5"/>
    </row>
    <row r="39" spans="1:7">
      <c r="A39" t="s">
        <v>16</v>
      </c>
      <c r="B39" s="19">
        <f t="shared" si="0"/>
        <v>391.99543598174972</v>
      </c>
      <c r="C39" s="2"/>
      <c r="E39" s="5"/>
      <c r="F39" s="5"/>
      <c r="G39" s="5"/>
    </row>
    <row r="40" spans="1:7">
      <c r="A40" t="s">
        <v>17</v>
      </c>
      <c r="B40" s="19">
        <f t="shared" si="0"/>
        <v>415.30469757994558</v>
      </c>
      <c r="C40" s="3"/>
      <c r="E40" s="5"/>
      <c r="F40" s="5"/>
      <c r="G40" s="5"/>
    </row>
    <row r="41" spans="1:7">
      <c r="A41" t="s">
        <v>0</v>
      </c>
      <c r="B41" s="19">
        <f t="shared" si="0"/>
        <v>440.00000000000051</v>
      </c>
      <c r="C41" s="2"/>
      <c r="E41" s="5"/>
      <c r="F41" s="5"/>
      <c r="G41" s="5"/>
    </row>
    <row r="42" spans="1:7">
      <c r="A42" t="s">
        <v>8</v>
      </c>
      <c r="B42" s="19">
        <f t="shared" si="0"/>
        <v>466.1637615180905</v>
      </c>
      <c r="C42" s="3"/>
      <c r="E42" s="5"/>
      <c r="F42" s="5"/>
      <c r="G42" s="5"/>
    </row>
    <row r="43" spans="1:7">
      <c r="A43" t="s">
        <v>9</v>
      </c>
      <c r="B43" s="19">
        <f t="shared" si="0"/>
        <v>493.88330125612475</v>
      </c>
      <c r="C43" s="2"/>
      <c r="E43" s="5"/>
      <c r="F43" s="5"/>
      <c r="G43" s="5"/>
    </row>
    <row r="44" spans="1:7">
      <c r="A44" s="12" t="s">
        <v>29</v>
      </c>
      <c r="B44" s="20">
        <f t="shared" si="0"/>
        <v>523.25113060119793</v>
      </c>
      <c r="C44" s="13"/>
      <c r="E44" s="5"/>
      <c r="F44" s="5"/>
      <c r="G44" s="5"/>
    </row>
    <row r="45" spans="1:7">
      <c r="A45" t="s">
        <v>10</v>
      </c>
      <c r="B45" s="19">
        <f t="shared" si="0"/>
        <v>554.36526195374495</v>
      </c>
      <c r="C45" s="3"/>
      <c r="E45" s="5"/>
      <c r="F45" s="5"/>
      <c r="G45" s="5"/>
    </row>
    <row r="46" spans="1:7">
      <c r="A46" t="s">
        <v>11</v>
      </c>
      <c r="B46" s="19">
        <f t="shared" si="0"/>
        <v>587.32953583481594</v>
      </c>
      <c r="C46" s="2"/>
      <c r="E46" s="5"/>
      <c r="F46" s="5"/>
      <c r="G46" s="5"/>
    </row>
    <row r="47" spans="1:7">
      <c r="A47" t="s">
        <v>12</v>
      </c>
      <c r="B47" s="19">
        <f t="shared" si="0"/>
        <v>622.25396744416275</v>
      </c>
      <c r="C47" s="3"/>
      <c r="E47" s="5"/>
      <c r="F47" s="5"/>
      <c r="G47" s="5"/>
    </row>
    <row r="48" spans="1:7">
      <c r="A48" t="s">
        <v>13</v>
      </c>
      <c r="B48" s="19">
        <f t="shared" si="0"/>
        <v>659.25511382574086</v>
      </c>
      <c r="C48" s="2"/>
      <c r="E48" s="5"/>
      <c r="F48" s="5"/>
      <c r="G48" s="5"/>
    </row>
    <row r="49" spans="1:7">
      <c r="A49" t="s">
        <v>14</v>
      </c>
      <c r="B49" s="19">
        <f t="shared" si="0"/>
        <v>698.45646286600891</v>
      </c>
      <c r="C49" s="2"/>
      <c r="E49" s="5"/>
      <c r="F49" s="5"/>
      <c r="G49" s="5"/>
    </row>
    <row r="50" spans="1:7">
      <c r="A50" t="s">
        <v>15</v>
      </c>
      <c r="B50" s="19">
        <f t="shared" si="0"/>
        <v>739.98884542327005</v>
      </c>
      <c r="C50" s="3"/>
      <c r="E50" s="5"/>
      <c r="F50" s="5"/>
      <c r="G50" s="5"/>
    </row>
    <row r="51" spans="1:7">
      <c r="A51" t="s">
        <v>16</v>
      </c>
      <c r="B51" s="19">
        <f t="shared" si="0"/>
        <v>783.9908719634999</v>
      </c>
      <c r="C51" s="2"/>
      <c r="E51" s="5"/>
      <c r="F51" s="5"/>
      <c r="G51" s="5"/>
    </row>
    <row r="52" spans="1:7">
      <c r="A52" t="s">
        <v>17</v>
      </c>
      <c r="B52" s="19">
        <f t="shared" si="0"/>
        <v>830.60939515989173</v>
      </c>
      <c r="C52" s="3"/>
      <c r="E52" s="5"/>
      <c r="F52" s="5"/>
      <c r="G52" s="5"/>
    </row>
    <row r="53" spans="1:7">
      <c r="A53" t="s">
        <v>4</v>
      </c>
      <c r="B53" s="19">
        <f t="shared" si="0"/>
        <v>880.00000000000159</v>
      </c>
      <c r="C53" s="2"/>
      <c r="E53" s="5"/>
      <c r="F53" s="5"/>
      <c r="G53" s="5"/>
    </row>
    <row r="54" spans="1:7">
      <c r="A54" t="s">
        <v>8</v>
      </c>
      <c r="B54" s="19">
        <f t="shared" si="0"/>
        <v>932.32752303618156</v>
      </c>
      <c r="C54" s="3"/>
      <c r="E54" s="5"/>
      <c r="F54" s="5"/>
      <c r="G54" s="5"/>
    </row>
    <row r="55" spans="1:7">
      <c r="A55" t="s">
        <v>9</v>
      </c>
      <c r="B55" s="19">
        <f t="shared" si="0"/>
        <v>987.76660251225007</v>
      </c>
      <c r="C55" s="2"/>
      <c r="E55" s="5"/>
      <c r="F55" s="5"/>
      <c r="G55" s="5"/>
    </row>
    <row r="56" spans="1:7">
      <c r="A56" s="12" t="s">
        <v>30</v>
      </c>
      <c r="B56" s="20">
        <f t="shared" si="0"/>
        <v>1046.5022612023965</v>
      </c>
      <c r="C56" s="13"/>
      <c r="E56" s="5"/>
      <c r="F56" s="5"/>
      <c r="G56" s="5"/>
    </row>
    <row r="57" spans="1:7">
      <c r="A57" t="s">
        <v>10</v>
      </c>
      <c r="B57" s="19">
        <f t="shared" si="0"/>
        <v>1108.7305239074906</v>
      </c>
      <c r="C57" s="3"/>
      <c r="E57" s="5"/>
      <c r="F57" s="5"/>
      <c r="G57" s="5"/>
    </row>
    <row r="58" spans="1:7">
      <c r="A58" t="s">
        <v>11</v>
      </c>
      <c r="B58" s="19">
        <f t="shared" si="0"/>
        <v>1174.6590716696326</v>
      </c>
      <c r="C58" s="2"/>
      <c r="E58" s="5"/>
      <c r="F58" s="5"/>
      <c r="G58" s="5"/>
    </row>
    <row r="59" spans="1:7">
      <c r="A59" t="s">
        <v>12</v>
      </c>
      <c r="B59" s="19">
        <f t="shared" si="0"/>
        <v>1244.5079348883262</v>
      </c>
      <c r="C59" s="3"/>
      <c r="E59" s="5"/>
      <c r="F59" s="5"/>
      <c r="G59" s="5"/>
    </row>
    <row r="60" spans="1:7">
      <c r="A60" t="s">
        <v>13</v>
      </c>
      <c r="B60" s="19">
        <f t="shared" si="0"/>
        <v>1318.5102276514824</v>
      </c>
      <c r="C60" s="2"/>
      <c r="E60" s="5"/>
      <c r="F60" s="5"/>
      <c r="G60" s="5"/>
    </row>
    <row r="61" spans="1:7">
      <c r="A61" t="s">
        <v>14</v>
      </c>
      <c r="B61" s="19">
        <f t="shared" si="0"/>
        <v>1396.9129257320185</v>
      </c>
      <c r="C61" s="2"/>
      <c r="E61" s="5"/>
      <c r="F61" s="5"/>
      <c r="G61" s="5"/>
    </row>
    <row r="62" spans="1:7">
      <c r="A62" t="s">
        <v>15</v>
      </c>
      <c r="B62" s="19">
        <f t="shared" si="0"/>
        <v>1479.9776908465408</v>
      </c>
      <c r="C62" s="3"/>
      <c r="E62" s="5"/>
      <c r="F62" s="5"/>
      <c r="G62" s="5"/>
    </row>
    <row r="63" spans="1:7">
      <c r="A63" t="s">
        <v>16</v>
      </c>
      <c r="B63" s="19">
        <f t="shared" si="0"/>
        <v>1567.9817439270007</v>
      </c>
      <c r="C63" s="2"/>
      <c r="E63" s="5"/>
      <c r="F63" s="5"/>
      <c r="G63" s="5"/>
    </row>
    <row r="64" spans="1:7">
      <c r="A64" t="s">
        <v>17</v>
      </c>
      <c r="B64" s="19">
        <f t="shared" si="0"/>
        <v>1661.2187903197844</v>
      </c>
      <c r="C64" s="3"/>
      <c r="E64" s="5"/>
      <c r="F64" s="5"/>
      <c r="G64" s="5"/>
    </row>
    <row r="65" spans="1:7">
      <c r="A65" t="s">
        <v>5</v>
      </c>
      <c r="B65" s="19">
        <f t="shared" si="0"/>
        <v>1760.0000000000041</v>
      </c>
      <c r="C65" s="2"/>
      <c r="E65" s="5"/>
      <c r="F65" s="5"/>
      <c r="G65" s="5"/>
    </row>
    <row r="66" spans="1:7">
      <c r="A66" t="s">
        <v>8</v>
      </c>
      <c r="B66" s="19">
        <f t="shared" si="0"/>
        <v>1864.655046072364</v>
      </c>
      <c r="C66" s="3"/>
      <c r="E66" s="5"/>
      <c r="F66" s="5"/>
      <c r="G66" s="5"/>
    </row>
    <row r="67" spans="1:7">
      <c r="A67" t="s">
        <v>9</v>
      </c>
      <c r="B67" s="19">
        <f t="shared" si="0"/>
        <v>1975.5332050245011</v>
      </c>
      <c r="C67" s="2"/>
      <c r="E67" s="5"/>
      <c r="F67" s="5"/>
      <c r="G67" s="5"/>
    </row>
    <row r="68" spans="1:7">
      <c r="A68" s="12" t="s">
        <v>31</v>
      </c>
      <c r="B68" s="20">
        <f t="shared" si="0"/>
        <v>2093.004522404794</v>
      </c>
      <c r="C68" s="13"/>
      <c r="E68" s="5"/>
      <c r="F68" s="5"/>
      <c r="G68" s="5"/>
    </row>
    <row r="69" spans="1:7">
      <c r="A69" t="s">
        <v>10</v>
      </c>
      <c r="B69" s="19">
        <f t="shared" si="0"/>
        <v>2217.4610478149821</v>
      </c>
      <c r="C69" s="3"/>
      <c r="E69" s="5"/>
      <c r="F69" s="5"/>
      <c r="G69" s="5"/>
    </row>
    <row r="70" spans="1:7">
      <c r="A70" t="s">
        <v>11</v>
      </c>
      <c r="B70" s="19">
        <f t="shared" si="0"/>
        <v>2349.318143339266</v>
      </c>
      <c r="C70" s="2"/>
      <c r="E70" s="5"/>
      <c r="F70" s="5"/>
      <c r="G70" s="5"/>
    </row>
    <row r="71" spans="1:7">
      <c r="A71" t="s">
        <v>12</v>
      </c>
      <c r="B71" s="19">
        <f t="shared" ref="B71:B89" si="4">B70*2^(1/12)</f>
        <v>2489.0158697766533</v>
      </c>
      <c r="C71" s="3"/>
      <c r="E71" s="5"/>
      <c r="F71" s="5"/>
      <c r="G71" s="5"/>
    </row>
    <row r="72" spans="1:7">
      <c r="A72" t="s">
        <v>13</v>
      </c>
      <c r="B72" s="19">
        <f t="shared" si="4"/>
        <v>2637.0204553029657</v>
      </c>
      <c r="C72" s="2"/>
      <c r="E72" s="5"/>
      <c r="F72" s="5"/>
      <c r="G72" s="5"/>
    </row>
    <row r="73" spans="1:7">
      <c r="A73" t="s">
        <v>14</v>
      </c>
      <c r="B73" s="19">
        <f t="shared" si="4"/>
        <v>2793.8258514640379</v>
      </c>
      <c r="C73" s="2"/>
      <c r="E73" s="5"/>
      <c r="F73" s="5"/>
      <c r="G73" s="5"/>
    </row>
    <row r="74" spans="1:7">
      <c r="A74" t="s">
        <v>15</v>
      </c>
      <c r="B74" s="19">
        <f t="shared" si="4"/>
        <v>2959.9553816930825</v>
      </c>
      <c r="C74" s="3"/>
      <c r="E74" s="5"/>
      <c r="F74" s="5"/>
      <c r="G74" s="5"/>
    </row>
    <row r="75" spans="1:7">
      <c r="A75" t="s">
        <v>16</v>
      </c>
      <c r="B75" s="19">
        <f t="shared" si="4"/>
        <v>3135.9634878540023</v>
      </c>
      <c r="C75" s="2"/>
      <c r="E75" s="5"/>
      <c r="F75" s="5"/>
      <c r="G75" s="5"/>
    </row>
    <row r="76" spans="1:7">
      <c r="A76" t="s">
        <v>17</v>
      </c>
      <c r="B76" s="19">
        <f t="shared" si="4"/>
        <v>3322.4375806395697</v>
      </c>
      <c r="C76" s="3"/>
      <c r="E76" s="5"/>
      <c r="F76" s="5"/>
      <c r="G76" s="5"/>
    </row>
    <row r="77" spans="1:7">
      <c r="A77" t="s">
        <v>6</v>
      </c>
      <c r="B77" s="19">
        <f t="shared" si="4"/>
        <v>3520.0000000000091</v>
      </c>
      <c r="C77" s="2"/>
      <c r="E77" s="5"/>
      <c r="F77" s="5"/>
      <c r="G77" s="5"/>
    </row>
    <row r="78" spans="1:7">
      <c r="A78" t="s">
        <v>8</v>
      </c>
      <c r="B78" s="19">
        <f t="shared" si="4"/>
        <v>3729.310092144729</v>
      </c>
      <c r="C78" s="3"/>
      <c r="E78" s="5"/>
      <c r="F78" s="5"/>
      <c r="G78" s="5"/>
    </row>
    <row r="79" spans="1:7">
      <c r="A79" t="s">
        <v>9</v>
      </c>
      <c r="B79" s="19">
        <f t="shared" si="4"/>
        <v>3951.0664100490035</v>
      </c>
      <c r="C79" s="2"/>
      <c r="E79" s="5"/>
      <c r="F79" s="5"/>
      <c r="G79" s="5"/>
    </row>
    <row r="80" spans="1:7">
      <c r="A80" s="12" t="s">
        <v>27</v>
      </c>
      <c r="B80" s="20">
        <f t="shared" si="4"/>
        <v>4186.0090448095898</v>
      </c>
      <c r="C80" s="13"/>
      <c r="E80" s="5"/>
      <c r="F80" s="5"/>
      <c r="G80" s="5"/>
    </row>
    <row r="81" spans="1:7">
      <c r="A81" t="s">
        <v>10</v>
      </c>
      <c r="B81" s="19">
        <f t="shared" si="4"/>
        <v>4434.922095629966</v>
      </c>
      <c r="C81" s="3"/>
      <c r="E81" s="5"/>
      <c r="F81" s="5"/>
      <c r="G81" s="5"/>
    </row>
    <row r="82" spans="1:7">
      <c r="A82" t="s">
        <v>11</v>
      </c>
      <c r="B82" s="19">
        <f t="shared" si="4"/>
        <v>4698.6362866785339</v>
      </c>
      <c r="C82" s="2"/>
      <c r="E82" s="5"/>
      <c r="F82" s="5"/>
      <c r="G82" s="5"/>
    </row>
    <row r="83" spans="1:7">
      <c r="A83" t="s">
        <v>12</v>
      </c>
      <c r="B83" s="19">
        <f t="shared" si="4"/>
        <v>4978.0317395533084</v>
      </c>
      <c r="C83" s="3"/>
      <c r="E83" s="5"/>
      <c r="F83" s="5"/>
      <c r="G83" s="5"/>
    </row>
    <row r="84" spans="1:7">
      <c r="A84" t="s">
        <v>13</v>
      </c>
      <c r="B84" s="19">
        <f t="shared" si="4"/>
        <v>5274.0409106059342</v>
      </c>
      <c r="C84" s="2"/>
      <c r="E84" s="5"/>
      <c r="F84" s="5"/>
      <c r="G84" s="5"/>
    </row>
    <row r="85" spans="1:7">
      <c r="A85" t="s">
        <v>14</v>
      </c>
      <c r="B85" s="19">
        <f t="shared" si="4"/>
        <v>5587.6517029280785</v>
      </c>
      <c r="C85" s="2"/>
      <c r="E85" s="5"/>
      <c r="F85" s="5"/>
      <c r="G85" s="5"/>
    </row>
    <row r="86" spans="1:7">
      <c r="A86" t="s">
        <v>15</v>
      </c>
      <c r="B86" s="19">
        <f t="shared" si="4"/>
        <v>5919.9107633861677</v>
      </c>
      <c r="C86" s="3"/>
      <c r="E86" s="5"/>
      <c r="F86" s="5"/>
      <c r="G86" s="5"/>
    </row>
    <row r="87" spans="1:7">
      <c r="A87" t="s">
        <v>16</v>
      </c>
      <c r="B87" s="19">
        <f t="shared" si="4"/>
        <v>6271.9269757080074</v>
      </c>
      <c r="C87" s="2"/>
      <c r="E87" s="5"/>
      <c r="F87" s="5"/>
      <c r="G87" s="5"/>
    </row>
    <row r="88" spans="1:7">
      <c r="A88" t="s">
        <v>17</v>
      </c>
      <c r="B88" s="19">
        <f t="shared" si="4"/>
        <v>6644.875161279142</v>
      </c>
      <c r="C88" s="3"/>
      <c r="E88" s="5"/>
      <c r="F88" s="5"/>
      <c r="G88" s="5"/>
    </row>
    <row r="89" spans="1:7">
      <c r="A89" t="s">
        <v>26</v>
      </c>
      <c r="B89" s="19">
        <f t="shared" si="4"/>
        <v>7040.0000000000209</v>
      </c>
      <c r="C89" s="4"/>
      <c r="E89" s="5"/>
      <c r="F89" s="5"/>
      <c r="G89" s="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opLeftCell="A19" workbookViewId="0">
      <selection activeCell="K27" activeCellId="3" sqref="C27:C40 D27:D40 E27:E40 K27:K40"/>
    </sheetView>
  </sheetViews>
  <sheetFormatPr baseColWidth="10" defaultRowHeight="15"/>
  <cols>
    <col min="1" max="1" width="7.28515625" customWidth="1"/>
    <col min="2" max="2" width="6.5703125" customWidth="1"/>
    <col min="3" max="3" width="7" customWidth="1"/>
    <col min="5" max="5" width="12.42578125" customWidth="1"/>
    <col min="6" max="6" width="12.5703125" customWidth="1"/>
    <col min="7" max="7" width="10.85546875" customWidth="1"/>
    <col min="8" max="8" width="11.140625" customWidth="1"/>
    <col min="9" max="9" width="10.28515625" customWidth="1"/>
    <col min="10" max="10" width="9.7109375" customWidth="1"/>
    <col min="11" max="11" width="10.85546875" customWidth="1"/>
  </cols>
  <sheetData>
    <row r="1" spans="1:12" ht="15.75">
      <c r="A1" s="39" t="s">
        <v>46</v>
      </c>
    </row>
    <row r="3" spans="1:12">
      <c r="A3" s="5"/>
      <c r="B3" s="5"/>
      <c r="C3" s="5"/>
      <c r="D3" s="5"/>
      <c r="E3" s="5"/>
      <c r="F3" s="5"/>
    </row>
    <row r="4" spans="1:12">
      <c r="A4" s="5" t="s">
        <v>66</v>
      </c>
      <c r="B4" s="5" t="s">
        <v>67</v>
      </c>
      <c r="C4" s="6"/>
      <c r="D4" s="6" t="s">
        <v>69</v>
      </c>
      <c r="E4" s="6" t="s">
        <v>75</v>
      </c>
      <c r="F4" s="6" t="s">
        <v>76</v>
      </c>
      <c r="G4" s="6" t="s">
        <v>71</v>
      </c>
      <c r="H4" s="6" t="s">
        <v>72</v>
      </c>
      <c r="I4" s="8" t="s">
        <v>73</v>
      </c>
      <c r="J4" s="8" t="s">
        <v>74</v>
      </c>
    </row>
    <row r="5" spans="1:12">
      <c r="A5" s="5" t="s">
        <v>68</v>
      </c>
      <c r="B5" s="5"/>
      <c r="C5" s="6" t="s">
        <v>47</v>
      </c>
      <c r="D5" s="6">
        <v>73</v>
      </c>
      <c r="E5" s="6" t="s">
        <v>70</v>
      </c>
      <c r="F5" s="21">
        <f t="shared" ref="F5:F22" si="0">1200*LN(341/D5)/LN(2)</f>
        <v>2668.5640441729861</v>
      </c>
      <c r="G5" s="38">
        <f>330000/(2*D5)</f>
        <v>2260.2739726027398</v>
      </c>
      <c r="H5" s="38">
        <f t="shared" ref="H5:H8" si="1">H12*2</f>
        <v>2349.3181433392638</v>
      </c>
      <c r="I5" s="38">
        <f t="shared" ref="I5:I22" si="2">H5*483.87/493.88</f>
        <v>2301.7019721745555</v>
      </c>
      <c r="J5" s="21">
        <f>1200*LN(G5/I5)/LN(2)</f>
        <v>-31.444065453749545</v>
      </c>
      <c r="K5" s="45"/>
      <c r="L5" s="45"/>
    </row>
    <row r="6" spans="1:12">
      <c r="A6" s="5"/>
      <c r="B6" s="5" t="s">
        <v>68</v>
      </c>
      <c r="C6" s="6" t="s">
        <v>48</v>
      </c>
      <c r="D6" s="6">
        <v>84</v>
      </c>
      <c r="E6" s="21">
        <f>1200*LN(D6/D5)/LN(2)</f>
        <v>242.9914366784916</v>
      </c>
      <c r="F6" s="21">
        <f t="shared" si="0"/>
        <v>2425.5726074944946</v>
      </c>
      <c r="G6" s="38">
        <f t="shared" ref="G6:G23" si="3">330000/(2*D6)</f>
        <v>1964.2857142857142</v>
      </c>
      <c r="H6" s="38">
        <f t="shared" si="1"/>
        <v>2093.0045224047917</v>
      </c>
      <c r="I6" s="38">
        <f t="shared" si="2"/>
        <v>2050.5833365514022</v>
      </c>
      <c r="J6" s="21">
        <f t="shared" ref="J6:J23" si="4">1200*LN(G6/I6)/LN(2)</f>
        <v>-74.435502132241069</v>
      </c>
      <c r="K6" s="45"/>
      <c r="L6" s="46"/>
    </row>
    <row r="7" spans="1:12">
      <c r="A7" s="5" t="s">
        <v>68</v>
      </c>
      <c r="B7" s="5"/>
      <c r="C7" s="40" t="s">
        <v>49</v>
      </c>
      <c r="D7" s="40">
        <v>88</v>
      </c>
      <c r="E7" s="43">
        <f t="shared" ref="E7:E23" si="5">1200*LN(D7/D6)/LN(2)</f>
        <v>80.537035030244439</v>
      </c>
      <c r="F7" s="43">
        <f t="shared" si="0"/>
        <v>2345.0355724642504</v>
      </c>
      <c r="G7" s="44">
        <f t="shared" si="3"/>
        <v>1875</v>
      </c>
      <c r="H7" s="44">
        <f t="shared" si="1"/>
        <v>1975.533205024499</v>
      </c>
      <c r="I7" s="44">
        <f t="shared" si="2"/>
        <v>1935.4929373839886</v>
      </c>
      <c r="J7" s="43">
        <f t="shared" si="4"/>
        <v>-54.972537162485565</v>
      </c>
      <c r="K7" s="45"/>
      <c r="L7" s="45"/>
    </row>
    <row r="8" spans="1:12">
      <c r="A8" s="5"/>
      <c r="B8" s="5" t="s">
        <v>68</v>
      </c>
      <c r="C8" s="8" t="s">
        <v>50</v>
      </c>
      <c r="D8" s="6">
        <v>98</v>
      </c>
      <c r="E8" s="21">
        <f t="shared" si="5"/>
        <v>186.33387057349299</v>
      </c>
      <c r="F8" s="21">
        <f t="shared" si="0"/>
        <v>2158.7017018907572</v>
      </c>
      <c r="G8" s="38">
        <f t="shared" si="3"/>
        <v>1683.6734693877552</v>
      </c>
      <c r="H8" s="38">
        <f t="shared" si="1"/>
        <v>1760.000000000002</v>
      </c>
      <c r="I8" s="38">
        <f t="shared" si="2"/>
        <v>1724.3281768850754</v>
      </c>
      <c r="J8" s="21">
        <f t="shared" si="4"/>
        <v>-41.306407735978503</v>
      </c>
      <c r="K8" s="45"/>
      <c r="L8" s="46"/>
    </row>
    <row r="9" spans="1:12">
      <c r="A9" s="5" t="s">
        <v>68</v>
      </c>
      <c r="B9" s="5"/>
      <c r="C9" s="8" t="s">
        <v>51</v>
      </c>
      <c r="D9" s="6">
        <v>110</v>
      </c>
      <c r="E9" s="21">
        <f t="shared" si="5"/>
        <v>199.97984329134152</v>
      </c>
      <c r="F9" s="21">
        <f t="shared" si="0"/>
        <v>1958.7218585994158</v>
      </c>
      <c r="G9" s="38">
        <f t="shared" si="3"/>
        <v>1500</v>
      </c>
      <c r="H9" s="38">
        <f t="shared" ref="H9:H14" si="6">H16*2</f>
        <v>1567.9817439269998</v>
      </c>
      <c r="I9" s="38">
        <f t="shared" si="2"/>
        <v>1536.2017624401826</v>
      </c>
      <c r="J9" s="21">
        <f t="shared" si="4"/>
        <v>-41.286251027321043</v>
      </c>
      <c r="K9" s="45"/>
      <c r="L9" s="45"/>
    </row>
    <row r="10" spans="1:12">
      <c r="A10" s="5"/>
      <c r="B10" s="5" t="s">
        <v>68</v>
      </c>
      <c r="C10" s="8" t="s">
        <v>52</v>
      </c>
      <c r="D10" s="6">
        <v>117</v>
      </c>
      <c r="E10" s="21">
        <f t="shared" si="5"/>
        <v>106.80600727049402</v>
      </c>
      <c r="F10" s="21">
        <f t="shared" si="0"/>
        <v>1851.9158513289215</v>
      </c>
      <c r="G10" s="38">
        <f t="shared" si="3"/>
        <v>1410.2564102564102</v>
      </c>
      <c r="H10" s="38">
        <f t="shared" si="6"/>
        <v>1479.9776908465401</v>
      </c>
      <c r="I10" s="38">
        <f t="shared" si="2"/>
        <v>1449.9813826636337</v>
      </c>
      <c r="J10" s="21">
        <f t="shared" si="4"/>
        <v>-48.092258297815249</v>
      </c>
      <c r="K10" s="45"/>
      <c r="L10" s="45"/>
    </row>
    <row r="11" spans="1:12">
      <c r="A11" s="5" t="s">
        <v>68</v>
      </c>
      <c r="B11" s="5"/>
      <c r="C11" s="8" t="s">
        <v>53</v>
      </c>
      <c r="D11" s="6">
        <v>133</v>
      </c>
      <c r="E11" s="21">
        <f t="shared" si="5"/>
        <v>221.90125910134202</v>
      </c>
      <c r="F11" s="21">
        <f t="shared" si="0"/>
        <v>1630.0145922275797</v>
      </c>
      <c r="G11" s="38">
        <f t="shared" si="3"/>
        <v>1240.6015037593984</v>
      </c>
      <c r="H11" s="38">
        <f t="shared" si="6"/>
        <v>1318.5102276514817</v>
      </c>
      <c r="I11" s="38">
        <f t="shared" si="2"/>
        <v>1291.7865551423879</v>
      </c>
      <c r="J11" s="21">
        <f t="shared" si="4"/>
        <v>-69.993517399157199</v>
      </c>
      <c r="K11" s="45"/>
      <c r="L11" s="46"/>
    </row>
    <row r="12" spans="1:12">
      <c r="A12" s="5"/>
      <c r="B12" s="5" t="s">
        <v>68</v>
      </c>
      <c r="C12" s="8" t="s">
        <v>54</v>
      </c>
      <c r="D12" s="6">
        <v>145</v>
      </c>
      <c r="E12" s="21">
        <f t="shared" si="5"/>
        <v>149.55198541649386</v>
      </c>
      <c r="F12" s="21">
        <f t="shared" si="0"/>
        <v>1480.4626068110856</v>
      </c>
      <c r="G12" s="38">
        <f t="shared" si="3"/>
        <v>1137.9310344827586</v>
      </c>
      <c r="H12" s="38">
        <f t="shared" si="6"/>
        <v>1174.6590716696319</v>
      </c>
      <c r="I12" s="38">
        <f t="shared" si="2"/>
        <v>1150.8509860872778</v>
      </c>
      <c r="J12" s="21">
        <f t="shared" si="4"/>
        <v>-19.545502815650323</v>
      </c>
      <c r="K12" s="45"/>
      <c r="L12" s="45"/>
    </row>
    <row r="13" spans="1:12">
      <c r="A13" s="5" t="s">
        <v>68</v>
      </c>
      <c r="B13" s="5"/>
      <c r="C13" s="8" t="s">
        <v>55</v>
      </c>
      <c r="D13" s="6">
        <v>163</v>
      </c>
      <c r="E13" s="21">
        <f t="shared" si="5"/>
        <v>202.58287705937173</v>
      </c>
      <c r="F13" s="21">
        <f t="shared" si="0"/>
        <v>1277.879729751714</v>
      </c>
      <c r="G13" s="38">
        <f t="shared" si="3"/>
        <v>1012.2699386503067</v>
      </c>
      <c r="H13" s="38">
        <f t="shared" si="6"/>
        <v>1046.5022612023959</v>
      </c>
      <c r="I13" s="38">
        <f t="shared" si="2"/>
        <v>1025.2916682757011</v>
      </c>
      <c r="J13" s="21">
        <f t="shared" si="4"/>
        <v>-22.128379875021867</v>
      </c>
      <c r="K13" s="45"/>
      <c r="L13" s="46"/>
    </row>
    <row r="14" spans="1:12">
      <c r="A14" s="5"/>
      <c r="B14" s="5" t="s">
        <v>68</v>
      </c>
      <c r="C14" s="40" t="s">
        <v>56</v>
      </c>
      <c r="D14" s="40">
        <v>175</v>
      </c>
      <c r="E14" s="43">
        <f t="shared" si="5"/>
        <v>122.97954912150153</v>
      </c>
      <c r="F14" s="43">
        <f t="shared" si="0"/>
        <v>1154.9001806302126</v>
      </c>
      <c r="G14" s="44">
        <f t="shared" si="3"/>
        <v>942.85714285714289</v>
      </c>
      <c r="H14" s="44">
        <f t="shared" si="6"/>
        <v>987.76660251224951</v>
      </c>
      <c r="I14" s="44">
        <f t="shared" si="2"/>
        <v>967.74646869199432</v>
      </c>
      <c r="J14" s="43">
        <f t="shared" si="4"/>
        <v>-45.107928996523334</v>
      </c>
      <c r="K14" s="45"/>
      <c r="L14" s="45"/>
    </row>
    <row r="15" spans="1:12">
      <c r="A15" s="5" t="s">
        <v>68</v>
      </c>
      <c r="B15" s="5"/>
      <c r="C15" s="8" t="s">
        <v>57</v>
      </c>
      <c r="D15" s="6">
        <v>192</v>
      </c>
      <c r="E15" s="21">
        <f t="shared" si="5"/>
        <v>160.50166666659294</v>
      </c>
      <c r="F15" s="21">
        <f t="shared" si="0"/>
        <v>994.39851396361973</v>
      </c>
      <c r="G15" s="38">
        <f t="shared" si="3"/>
        <v>859.375</v>
      </c>
      <c r="H15" s="38">
        <f>H22*2</f>
        <v>880.00000000000102</v>
      </c>
      <c r="I15" s="38">
        <f t="shared" si="2"/>
        <v>862.16408844253772</v>
      </c>
      <c r="J15" s="21">
        <f t="shared" si="4"/>
        <v>-5.6095956631161705</v>
      </c>
      <c r="K15" s="45"/>
      <c r="L15" s="46"/>
    </row>
    <row r="16" spans="1:12">
      <c r="A16" s="5"/>
      <c r="B16" s="5" t="s">
        <v>68</v>
      </c>
      <c r="C16" s="8" t="s">
        <v>58</v>
      </c>
      <c r="D16" s="6">
        <v>219</v>
      </c>
      <c r="E16" s="21">
        <f t="shared" si="5"/>
        <v>227.78947065602065</v>
      </c>
      <c r="F16" s="21">
        <f t="shared" si="0"/>
        <v>766.60904330759899</v>
      </c>
      <c r="G16" s="38">
        <f t="shared" si="3"/>
        <v>753.42465753424653</v>
      </c>
      <c r="H16" s="38">
        <v>783.9908719634999</v>
      </c>
      <c r="I16" s="38">
        <f t="shared" si="2"/>
        <v>768.10088122009131</v>
      </c>
      <c r="J16" s="21">
        <f t="shared" si="4"/>
        <v>-33.399066319137802</v>
      </c>
      <c r="K16" s="45"/>
      <c r="L16" s="45"/>
    </row>
    <row r="17" spans="1:11">
      <c r="A17" s="5" t="s">
        <v>68</v>
      </c>
      <c r="B17" s="5"/>
      <c r="C17" s="8" t="s">
        <v>59</v>
      </c>
      <c r="D17" s="6">
        <v>230</v>
      </c>
      <c r="E17" s="21">
        <f t="shared" si="5"/>
        <v>84.843589611842262</v>
      </c>
      <c r="F17" s="21">
        <f t="shared" si="0"/>
        <v>681.76545369575683</v>
      </c>
      <c r="G17" s="38">
        <f t="shared" si="3"/>
        <v>717.39130434782612</v>
      </c>
      <c r="H17" s="38">
        <v>739.98884542327005</v>
      </c>
      <c r="I17" s="38">
        <f t="shared" si="2"/>
        <v>724.99069133181683</v>
      </c>
      <c r="J17" s="21">
        <f t="shared" si="4"/>
        <v>-18.242655930979783</v>
      </c>
    </row>
    <row r="18" spans="1:11">
      <c r="A18" s="5"/>
      <c r="B18" s="5" t="s">
        <v>68</v>
      </c>
      <c r="C18" s="8" t="s">
        <v>60</v>
      </c>
      <c r="D18" s="6">
        <v>257</v>
      </c>
      <c r="E18" s="21">
        <f t="shared" si="5"/>
        <v>192.16139789940345</v>
      </c>
      <c r="F18" s="21">
        <f t="shared" si="0"/>
        <v>489.60405579635324</v>
      </c>
      <c r="G18" s="38">
        <f t="shared" si="3"/>
        <v>642.02334630350197</v>
      </c>
      <c r="H18" s="38">
        <v>659.25511382574086</v>
      </c>
      <c r="I18" s="38">
        <f t="shared" si="2"/>
        <v>645.89327757119395</v>
      </c>
      <c r="J18" s="21">
        <f t="shared" si="4"/>
        <v>-10.404053830383234</v>
      </c>
    </row>
    <row r="19" spans="1:11">
      <c r="A19" s="5" t="s">
        <v>68</v>
      </c>
      <c r="B19" s="5"/>
      <c r="C19" s="8" t="s">
        <v>61</v>
      </c>
      <c r="D19" s="6">
        <v>288</v>
      </c>
      <c r="E19" s="21">
        <f t="shared" si="5"/>
        <v>197.16054269812113</v>
      </c>
      <c r="F19" s="21">
        <f t="shared" si="0"/>
        <v>292.44351309823202</v>
      </c>
      <c r="G19" s="38">
        <f t="shared" si="3"/>
        <v>572.91666666666663</v>
      </c>
      <c r="H19" s="38">
        <v>587.32953583481594</v>
      </c>
      <c r="I19" s="38">
        <f t="shared" si="2"/>
        <v>575.42549304363888</v>
      </c>
      <c r="J19" s="21">
        <f t="shared" si="4"/>
        <v>-7.5645965285039072</v>
      </c>
    </row>
    <row r="20" spans="1:11">
      <c r="A20" s="5"/>
      <c r="B20" s="5" t="s">
        <v>68</v>
      </c>
      <c r="C20" s="8" t="s">
        <v>62</v>
      </c>
      <c r="D20" s="6">
        <v>325</v>
      </c>
      <c r="E20" s="21">
        <f t="shared" si="5"/>
        <v>209.24508776820554</v>
      </c>
      <c r="F20" s="21">
        <f t="shared" si="0"/>
        <v>83.198425330026666</v>
      </c>
      <c r="G20" s="38">
        <f t="shared" si="3"/>
        <v>507.69230769230768</v>
      </c>
      <c r="H20" s="41">
        <v>523.25113060119793</v>
      </c>
      <c r="I20" s="38">
        <f t="shared" si="2"/>
        <v>512.64583413785056</v>
      </c>
      <c r="J20" s="21">
        <f t="shared" si="4"/>
        <v>-16.809684296708987</v>
      </c>
    </row>
    <row r="21" spans="1:11">
      <c r="A21" s="5" t="s">
        <v>68</v>
      </c>
      <c r="B21" s="5"/>
      <c r="C21" s="40" t="s">
        <v>63</v>
      </c>
      <c r="D21" s="40">
        <v>341</v>
      </c>
      <c r="E21" s="43">
        <f t="shared" si="5"/>
        <v>83.198425330026666</v>
      </c>
      <c r="F21" s="43">
        <f t="shared" si="0"/>
        <v>0</v>
      </c>
      <c r="G21" s="44">
        <f t="shared" si="3"/>
        <v>483.87096774193549</v>
      </c>
      <c r="H21" s="44">
        <v>493.88330125612475</v>
      </c>
      <c r="I21" s="44">
        <f t="shared" si="2"/>
        <v>483.87323434599716</v>
      </c>
      <c r="J21" s="43">
        <f t="shared" si="4"/>
        <v>-8.1096267357478914E-3</v>
      </c>
    </row>
    <row r="22" spans="1:11">
      <c r="A22" s="5"/>
      <c r="B22" s="5" t="s">
        <v>68</v>
      </c>
      <c r="C22" s="48" t="s">
        <v>64</v>
      </c>
      <c r="D22" s="6">
        <v>383</v>
      </c>
      <c r="E22" s="21">
        <f t="shared" si="5"/>
        <v>201.08718348094138</v>
      </c>
      <c r="F22" s="21">
        <f t="shared" si="0"/>
        <v>-201.08718348094155</v>
      </c>
      <c r="G22" s="38">
        <f t="shared" si="3"/>
        <v>430.80939947780678</v>
      </c>
      <c r="H22" s="42">
        <v>440.00000000000051</v>
      </c>
      <c r="I22" s="47">
        <f t="shared" si="2"/>
        <v>431.08204422126886</v>
      </c>
      <c r="J22" s="21">
        <f t="shared" si="4"/>
        <v>-1.0952931076772734</v>
      </c>
    </row>
    <row r="23" spans="1:11">
      <c r="A23" s="5" t="s">
        <v>68</v>
      </c>
      <c r="B23" s="5"/>
      <c r="C23" s="6" t="s">
        <v>65</v>
      </c>
      <c r="D23" s="6">
        <v>428</v>
      </c>
      <c r="E23" s="21">
        <f t="shared" si="5"/>
        <v>192.31968537142788</v>
      </c>
      <c r="F23" s="21">
        <f>1200*LN(341/D23)/LN(2)</f>
        <v>-393.40686885236943</v>
      </c>
      <c r="G23" s="38">
        <f t="shared" si="3"/>
        <v>385.51401869158877</v>
      </c>
      <c r="H23" s="38">
        <v>391.99543598174972</v>
      </c>
      <c r="I23" s="38">
        <f>H23*483.87/493.88</f>
        <v>384.05044061004543</v>
      </c>
      <c r="J23" s="21">
        <f t="shared" si="4"/>
        <v>6.5850215208951024</v>
      </c>
    </row>
    <row r="24" spans="1:11">
      <c r="C24" s="4"/>
      <c r="D24" s="4"/>
      <c r="E24" s="4"/>
      <c r="F24" s="4"/>
      <c r="G24" s="4"/>
      <c r="H24" s="21"/>
      <c r="I24" s="4"/>
      <c r="J24" s="4"/>
    </row>
    <row r="26" spans="1:11">
      <c r="A26" s="49" t="s">
        <v>86</v>
      </c>
    </row>
    <row r="27" spans="1:11">
      <c r="A27" s="5" t="s">
        <v>66</v>
      </c>
      <c r="B27" s="5" t="s">
        <v>67</v>
      </c>
      <c r="C27" s="6"/>
      <c r="D27" s="6" t="s">
        <v>69</v>
      </c>
      <c r="E27" s="6" t="s">
        <v>75</v>
      </c>
      <c r="F27" s="56" t="s">
        <v>76</v>
      </c>
      <c r="G27" s="6" t="s">
        <v>71</v>
      </c>
      <c r="H27" s="6" t="s">
        <v>72</v>
      </c>
      <c r="I27" s="8" t="s">
        <v>73</v>
      </c>
      <c r="J27" s="8" t="s">
        <v>74</v>
      </c>
      <c r="K27" s="61" t="s">
        <v>98</v>
      </c>
    </row>
    <row r="28" spans="1:11">
      <c r="A28" s="5" t="s">
        <v>68</v>
      </c>
      <c r="B28" s="5"/>
      <c r="C28" s="40" t="s">
        <v>49</v>
      </c>
      <c r="D28" s="40">
        <v>85</v>
      </c>
      <c r="E28" s="43"/>
      <c r="F28" s="57">
        <f t="shared" ref="F28:F40" si="7">1200*LN(341/D28)/LN(2)</f>
        <v>2405.0843914637649</v>
      </c>
      <c r="G28" s="44">
        <f t="shared" ref="G28:G40" si="8">330000/(2*D28)</f>
        <v>1941.1764705882354</v>
      </c>
      <c r="H28" s="44">
        <v>1975.533205024499</v>
      </c>
      <c r="I28" s="44">
        <f t="shared" ref="I28:I40" si="9">H28*483.87/493.88</f>
        <v>1935.4929373839886</v>
      </c>
      <c r="J28" s="43">
        <f t="shared" ref="J28:J40" si="10">1200*LN(G28/I28)/LN(2)</f>
        <v>5.076281837029244</v>
      </c>
      <c r="K28" s="21">
        <f>J28-5.1</f>
        <v>-2.3718162970755685E-2</v>
      </c>
    </row>
    <row r="29" spans="1:11">
      <c r="A29" s="5"/>
      <c r="B29" s="5" t="s">
        <v>68</v>
      </c>
      <c r="C29" s="8" t="s">
        <v>50</v>
      </c>
      <c r="D29" s="6">
        <v>95</v>
      </c>
      <c r="E29" s="21">
        <f t="shared" ref="E29:E40" si="11">1200*LN(D29/D28)/LN(2)</f>
        <v>192.55760663189534</v>
      </c>
      <c r="F29" s="58">
        <f t="shared" si="7"/>
        <v>2212.5267848318695</v>
      </c>
      <c r="G29" s="38">
        <f t="shared" si="8"/>
        <v>1736.8421052631579</v>
      </c>
      <c r="H29" s="38">
        <v>1760</v>
      </c>
      <c r="I29" s="38">
        <f t="shared" si="9"/>
        <v>1724.3281768850732</v>
      </c>
      <c r="J29" s="21">
        <f t="shared" si="10"/>
        <v>12.518675205136173</v>
      </c>
      <c r="K29" s="21">
        <f t="shared" ref="K29:K40" si="12">J29-5.1</f>
        <v>7.4186752051361733</v>
      </c>
    </row>
    <row r="30" spans="1:11">
      <c r="A30" s="5" t="s">
        <v>68</v>
      </c>
      <c r="B30" s="5"/>
      <c r="C30" s="8" t="s">
        <v>51</v>
      </c>
      <c r="D30" s="6">
        <v>105</v>
      </c>
      <c r="E30" s="21">
        <f t="shared" si="11"/>
        <v>173.26789120220991</v>
      </c>
      <c r="F30" s="58">
        <f t="shared" si="7"/>
        <v>2039.2588936296597</v>
      </c>
      <c r="G30" s="38">
        <f t="shared" si="8"/>
        <v>1571.4285714285713</v>
      </c>
      <c r="H30" s="38">
        <v>1567.9817439269998</v>
      </c>
      <c r="I30" s="38">
        <f t="shared" si="9"/>
        <v>1536.2017624401826</v>
      </c>
      <c r="J30" s="21">
        <f t="shared" si="10"/>
        <v>39.250784002923091</v>
      </c>
      <c r="K30" s="21">
        <f t="shared" si="12"/>
        <v>34.150784002923089</v>
      </c>
    </row>
    <row r="31" spans="1:11">
      <c r="A31" s="5"/>
      <c r="B31" s="5" t="s">
        <v>68</v>
      </c>
      <c r="C31" s="8" t="s">
        <v>52</v>
      </c>
      <c r="D31" s="6">
        <v>110</v>
      </c>
      <c r="E31" s="21">
        <f t="shared" si="11"/>
        <v>80.537035030244439</v>
      </c>
      <c r="F31" s="58">
        <f t="shared" si="7"/>
        <v>1958.7218585994158</v>
      </c>
      <c r="G31" s="38">
        <f t="shared" si="8"/>
        <v>1500</v>
      </c>
      <c r="H31" s="38">
        <v>1479.9776908465401</v>
      </c>
      <c r="I31" s="38">
        <f t="shared" si="9"/>
        <v>1449.9813826636337</v>
      </c>
      <c r="J31" s="21">
        <f t="shared" si="10"/>
        <v>58.713748972678808</v>
      </c>
      <c r="K31" s="21">
        <f t="shared" si="12"/>
        <v>53.613748972678806</v>
      </c>
    </row>
    <row r="32" spans="1:11">
      <c r="A32" s="5" t="s">
        <v>68</v>
      </c>
      <c r="B32" s="5"/>
      <c r="C32" s="8" t="s">
        <v>53</v>
      </c>
      <c r="D32" s="6">
        <v>130</v>
      </c>
      <c r="E32" s="21">
        <f t="shared" si="11"/>
        <v>289.20971940455399</v>
      </c>
      <c r="F32" s="58">
        <f t="shared" si="7"/>
        <v>1669.5121391948617</v>
      </c>
      <c r="G32" s="38">
        <f t="shared" si="8"/>
        <v>1269.2307692307693</v>
      </c>
      <c r="H32" s="38">
        <v>1318.5102276514817</v>
      </c>
      <c r="I32" s="38">
        <f t="shared" si="9"/>
        <v>1291.7865551423879</v>
      </c>
      <c r="J32" s="21">
        <f t="shared" si="10"/>
        <v>-30.495970431874756</v>
      </c>
      <c r="K32" s="21">
        <f t="shared" si="12"/>
        <v>-35.595970431874754</v>
      </c>
    </row>
    <row r="33" spans="1:11">
      <c r="A33" s="5"/>
      <c r="B33" s="5" t="s">
        <v>68</v>
      </c>
      <c r="C33" s="8" t="s">
        <v>54</v>
      </c>
      <c r="D33" s="6">
        <v>140</v>
      </c>
      <c r="E33" s="21">
        <f t="shared" si="11"/>
        <v>128.29824469981426</v>
      </c>
      <c r="F33" s="58">
        <f t="shared" si="7"/>
        <v>1541.213894495047</v>
      </c>
      <c r="G33" s="38">
        <f t="shared" si="8"/>
        <v>1178.5714285714287</v>
      </c>
      <c r="H33" s="38">
        <v>1174.6590716696319</v>
      </c>
      <c r="I33" s="38">
        <f t="shared" si="9"/>
        <v>1150.8509860872778</v>
      </c>
      <c r="J33" s="21">
        <f t="shared" si="10"/>
        <v>41.205784868311483</v>
      </c>
      <c r="K33" s="21">
        <f t="shared" si="12"/>
        <v>36.105784868311481</v>
      </c>
    </row>
    <row r="34" spans="1:11">
      <c r="A34" s="5" t="s">
        <v>68</v>
      </c>
      <c r="B34" s="5"/>
      <c r="C34" s="8" t="s">
        <v>55</v>
      </c>
      <c r="D34" s="6">
        <v>160</v>
      </c>
      <c r="E34" s="21">
        <f t="shared" si="11"/>
        <v>231.17409353087498</v>
      </c>
      <c r="F34" s="58">
        <f t="shared" si="7"/>
        <v>1310.0398009641722</v>
      </c>
      <c r="G34" s="38">
        <f t="shared" si="8"/>
        <v>1031.25</v>
      </c>
      <c r="H34" s="38">
        <v>1046.5022612023959</v>
      </c>
      <c r="I34" s="38">
        <f t="shared" si="9"/>
        <v>1025.2916682757011</v>
      </c>
      <c r="J34" s="21">
        <f t="shared" si="10"/>
        <v>10.031691337436236</v>
      </c>
      <c r="K34" s="21">
        <f t="shared" si="12"/>
        <v>4.9316913374362361</v>
      </c>
    </row>
    <row r="35" spans="1:11">
      <c r="A35" s="5"/>
      <c r="B35" s="5" t="s">
        <v>68</v>
      </c>
      <c r="C35" s="40" t="s">
        <v>56</v>
      </c>
      <c r="D35" s="40">
        <v>170</v>
      </c>
      <c r="E35" s="43">
        <f t="shared" si="11"/>
        <v>104.95540950040728</v>
      </c>
      <c r="F35" s="57">
        <f t="shared" si="7"/>
        <v>1205.0843914637649</v>
      </c>
      <c r="G35" s="44">
        <f t="shared" si="8"/>
        <v>970.58823529411768</v>
      </c>
      <c r="H35" s="44">
        <v>987.76660251224951</v>
      </c>
      <c r="I35" s="44">
        <f t="shared" si="9"/>
        <v>967.74646869199432</v>
      </c>
      <c r="J35" s="43">
        <f t="shared" si="10"/>
        <v>5.076281837029244</v>
      </c>
      <c r="K35" s="21">
        <f t="shared" si="12"/>
        <v>-2.3718162970755685E-2</v>
      </c>
    </row>
    <row r="36" spans="1:11">
      <c r="A36" s="5" t="s">
        <v>68</v>
      </c>
      <c r="B36" s="5"/>
      <c r="C36" s="8" t="s">
        <v>57</v>
      </c>
      <c r="D36" s="6">
        <v>190</v>
      </c>
      <c r="E36" s="21">
        <f t="shared" si="11"/>
        <v>192.55760663189534</v>
      </c>
      <c r="F36" s="58">
        <f t="shared" si="7"/>
        <v>1012.5267848318697</v>
      </c>
      <c r="G36" s="38">
        <f t="shared" si="8"/>
        <v>868.42105263157896</v>
      </c>
      <c r="H36" s="38">
        <v>880</v>
      </c>
      <c r="I36" s="38">
        <f t="shared" si="9"/>
        <v>862.16408844253658</v>
      </c>
      <c r="J36" s="21">
        <f t="shared" si="10"/>
        <v>12.518675205136173</v>
      </c>
      <c r="K36" s="21">
        <f t="shared" si="12"/>
        <v>7.4186752051361733</v>
      </c>
    </row>
    <row r="37" spans="1:11">
      <c r="A37" s="5"/>
      <c r="B37" s="5" t="s">
        <v>68</v>
      </c>
      <c r="C37" s="8" t="s">
        <v>58</v>
      </c>
      <c r="D37" s="6">
        <v>215</v>
      </c>
      <c r="E37" s="21">
        <f t="shared" si="11"/>
        <v>214.00468951021492</v>
      </c>
      <c r="F37" s="58">
        <f t="shared" si="7"/>
        <v>798.52209532165466</v>
      </c>
      <c r="G37" s="38">
        <f t="shared" si="8"/>
        <v>767.44186046511629</v>
      </c>
      <c r="H37" s="38">
        <v>783.9908719634999</v>
      </c>
      <c r="I37" s="38">
        <f t="shared" si="9"/>
        <v>768.10088122009131</v>
      </c>
      <c r="J37" s="21">
        <f t="shared" si="10"/>
        <v>-1.4860143050818735</v>
      </c>
      <c r="K37" s="21">
        <f t="shared" si="12"/>
        <v>-6.5860143050818731</v>
      </c>
    </row>
    <row r="38" spans="1:11">
      <c r="A38" s="5" t="s">
        <v>68</v>
      </c>
      <c r="B38" s="5"/>
      <c r="C38" s="8" t="s">
        <v>59</v>
      </c>
      <c r="D38" s="6">
        <v>225</v>
      </c>
      <c r="E38" s="21">
        <f t="shared" si="11"/>
        <v>78.706009953092263</v>
      </c>
      <c r="F38" s="58">
        <f t="shared" si="7"/>
        <v>719.81608536856243</v>
      </c>
      <c r="G38" s="38">
        <f t="shared" si="8"/>
        <v>733.33333333333337</v>
      </c>
      <c r="H38" s="38">
        <v>739.98884542327005</v>
      </c>
      <c r="I38" s="38">
        <f t="shared" si="9"/>
        <v>724.99069133181683</v>
      </c>
      <c r="J38" s="21">
        <f t="shared" si="10"/>
        <v>19.80797574182613</v>
      </c>
      <c r="K38" s="21">
        <f t="shared" si="12"/>
        <v>14.707975741826131</v>
      </c>
    </row>
    <row r="39" spans="1:11">
      <c r="A39" s="5"/>
      <c r="B39" s="5" t="s">
        <v>68</v>
      </c>
      <c r="C39" s="8" t="s">
        <v>60</v>
      </c>
      <c r="D39" s="6">
        <v>255</v>
      </c>
      <c r="E39" s="21">
        <f t="shared" si="11"/>
        <v>216.68669477018503</v>
      </c>
      <c r="F39" s="58">
        <f t="shared" si="7"/>
        <v>503.12939059837743</v>
      </c>
      <c r="G39" s="38">
        <f t="shared" si="8"/>
        <v>647.05882352941171</v>
      </c>
      <c r="H39" s="38">
        <v>659.25511382574086</v>
      </c>
      <c r="I39" s="38">
        <f t="shared" si="9"/>
        <v>645.89327757119395</v>
      </c>
      <c r="J39" s="21">
        <f t="shared" si="10"/>
        <v>3.1212809716408714</v>
      </c>
      <c r="K39" s="21">
        <f t="shared" si="12"/>
        <v>-1.9787190283591283</v>
      </c>
    </row>
    <row r="40" spans="1:11">
      <c r="A40" s="5" t="s">
        <v>68</v>
      </c>
      <c r="B40" s="5"/>
      <c r="C40" s="8" t="s">
        <v>61</v>
      </c>
      <c r="D40" s="6">
        <v>285</v>
      </c>
      <c r="E40" s="21">
        <f t="shared" si="11"/>
        <v>192.55760663189534</v>
      </c>
      <c r="F40" s="58">
        <f t="shared" si="7"/>
        <v>310.57178396648209</v>
      </c>
      <c r="G40" s="38">
        <f t="shared" si="8"/>
        <v>578.9473684210526</v>
      </c>
      <c r="H40" s="38">
        <v>587.32953583481594</v>
      </c>
      <c r="I40" s="38">
        <f t="shared" si="9"/>
        <v>575.42549304363888</v>
      </c>
      <c r="J40" s="21">
        <f t="shared" si="10"/>
        <v>10.563674339745974</v>
      </c>
      <c r="K40" s="21">
        <f t="shared" si="12"/>
        <v>5.4636743397459746</v>
      </c>
    </row>
    <row r="41" spans="1:11">
      <c r="A41" s="24"/>
      <c r="B41" s="24"/>
      <c r="C41" s="59"/>
      <c r="D41" s="59"/>
      <c r="E41" s="60"/>
      <c r="F41" s="50"/>
      <c r="G41" s="41"/>
      <c r="H41" s="41"/>
      <c r="I41" s="41"/>
      <c r="J41" s="50"/>
    </row>
    <row r="42" spans="1:11">
      <c r="A42" s="24"/>
      <c r="B42" s="24"/>
      <c r="C42" s="8"/>
      <c r="D42" s="8"/>
      <c r="E42" s="50"/>
      <c r="F42" s="50"/>
      <c r="G42" s="41"/>
      <c r="H42" s="41"/>
      <c r="I42" s="41"/>
      <c r="J42" s="50"/>
    </row>
    <row r="43" spans="1:11">
      <c r="A43" s="45"/>
      <c r="B43" s="45"/>
      <c r="C43" s="51"/>
      <c r="D43" s="51"/>
      <c r="E43" s="51"/>
      <c r="F43" s="51"/>
      <c r="G43" s="51"/>
      <c r="H43" s="50"/>
      <c r="I43" s="51"/>
      <c r="J43" s="51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3" workbookViewId="0">
      <selection activeCell="A5" sqref="A5:G10"/>
    </sheetView>
  </sheetViews>
  <sheetFormatPr baseColWidth="10" defaultRowHeight="15"/>
  <cols>
    <col min="1" max="2" width="5.5703125" customWidth="1"/>
    <col min="3" max="3" width="6.7109375" customWidth="1"/>
    <col min="4" max="4" width="9.28515625" customWidth="1"/>
    <col min="5" max="5" width="10.7109375" customWidth="1"/>
    <col min="6" max="6" width="9.7109375" customWidth="1"/>
    <col min="7" max="7" width="9.28515625" customWidth="1"/>
  </cols>
  <sheetData>
    <row r="1" spans="1:7" ht="15.75">
      <c r="B1" s="39" t="s">
        <v>85</v>
      </c>
    </row>
    <row r="5" spans="1:7">
      <c r="A5" s="6"/>
      <c r="B5" s="6"/>
      <c r="C5" s="6" t="s">
        <v>82</v>
      </c>
      <c r="D5" s="6" t="s">
        <v>83</v>
      </c>
      <c r="E5" s="6" t="s">
        <v>71</v>
      </c>
      <c r="F5" s="8" t="s">
        <v>84</v>
      </c>
      <c r="G5" s="8" t="s">
        <v>74</v>
      </c>
    </row>
    <row r="6" spans="1:7">
      <c r="A6" s="6" t="s">
        <v>102</v>
      </c>
      <c r="B6" s="6" t="s">
        <v>77</v>
      </c>
      <c r="C6" s="6">
        <v>9.8000000000000007</v>
      </c>
      <c r="D6" s="6"/>
      <c r="E6" s="6">
        <v>554.5</v>
      </c>
      <c r="F6" s="6">
        <v>554.5</v>
      </c>
      <c r="G6" s="6">
        <f t="shared" ref="G6:G10" si="0">1200*LN(E6/F6)/LN(2)</f>
        <v>0</v>
      </c>
    </row>
    <row r="7" spans="1:7">
      <c r="A7" s="6" t="s">
        <v>108</v>
      </c>
      <c r="B7" s="6" t="s">
        <v>78</v>
      </c>
      <c r="C7" s="6">
        <v>8.9</v>
      </c>
      <c r="D7" s="21">
        <f>1200*LN(C6/C7)/LN(2)</f>
        <v>166.77169577857259</v>
      </c>
      <c r="E7" s="38">
        <f>554.5*C6/C7</f>
        <v>610.57303370786519</v>
      </c>
      <c r="F7" s="19">
        <v>622.29999999999995</v>
      </c>
      <c r="G7" s="38">
        <f t="shared" si="0"/>
        <v>-32.935647227389403</v>
      </c>
    </row>
    <row r="8" spans="1:7">
      <c r="A8" s="6" t="s">
        <v>106</v>
      </c>
      <c r="B8" s="6" t="s">
        <v>79</v>
      </c>
      <c r="C8" s="6">
        <v>8.1</v>
      </c>
      <c r="D8" s="21">
        <f t="shared" ref="D8:D10" si="1">1200*LN(C7/C8)/LN(2)</f>
        <v>163.06011369812762</v>
      </c>
      <c r="E8" s="38">
        <f>610.57*C7/C8</f>
        <v>670.87320987654323</v>
      </c>
      <c r="F8" s="21">
        <v>659.25511382574086</v>
      </c>
      <c r="G8" s="38">
        <f t="shared" si="0"/>
        <v>30.243931568640122</v>
      </c>
    </row>
    <row r="9" spans="1:7">
      <c r="A9" s="6" t="s">
        <v>97</v>
      </c>
      <c r="B9" s="6" t="s">
        <v>80</v>
      </c>
      <c r="C9" s="6">
        <v>7.4</v>
      </c>
      <c r="D9" s="21">
        <f t="shared" si="1"/>
        <v>156.4759647068098</v>
      </c>
      <c r="E9" s="38">
        <f>670.87*C8/C9</f>
        <v>734.33067567567559</v>
      </c>
      <c r="F9" s="21">
        <v>739.98884542327005</v>
      </c>
      <c r="G9" s="38">
        <f t="shared" si="0"/>
        <v>-13.28838704959227</v>
      </c>
    </row>
    <row r="10" spans="1:7">
      <c r="A10" s="6" t="s">
        <v>103</v>
      </c>
      <c r="B10" s="6" t="s">
        <v>81</v>
      </c>
      <c r="C10" s="6">
        <v>5.9</v>
      </c>
      <c r="D10" s="21">
        <f t="shared" si="1"/>
        <v>392.17237952053023</v>
      </c>
      <c r="E10" s="38">
        <f>734.33*C9/C10</f>
        <v>921.02406779661021</v>
      </c>
      <c r="F10" s="21">
        <v>932.3</v>
      </c>
      <c r="G10" s="38">
        <f t="shared" si="0"/>
        <v>-21.066492345955822</v>
      </c>
    </row>
    <row r="13" spans="1:7">
      <c r="E13" s="19"/>
    </row>
    <row r="17" spans="5:5">
      <c r="E17" s="19"/>
    </row>
    <row r="19" spans="5:5">
      <c r="E19" s="19"/>
    </row>
    <row r="20" spans="5:5">
      <c r="E20" s="19"/>
    </row>
    <row r="21" spans="5:5">
      <c r="E21" s="19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A21" sqref="A21:C33"/>
    </sheetView>
  </sheetViews>
  <sheetFormatPr baseColWidth="10" defaultRowHeight="15"/>
  <cols>
    <col min="5" max="5" width="12.28515625" bestFit="1" customWidth="1"/>
    <col min="6" max="6" width="6.7109375" customWidth="1"/>
    <col min="7" max="7" width="10.5703125" customWidth="1"/>
  </cols>
  <sheetData>
    <row r="1" spans="1:13" ht="15.75">
      <c r="A1" s="22" t="s">
        <v>88</v>
      </c>
      <c r="I1" s="22" t="s">
        <v>89</v>
      </c>
    </row>
    <row r="2" spans="1:13">
      <c r="A2" t="s">
        <v>87</v>
      </c>
    </row>
    <row r="5" spans="1:13">
      <c r="A5" s="6" t="s">
        <v>99</v>
      </c>
      <c r="B5" s="6" t="s">
        <v>1</v>
      </c>
      <c r="C5" s="6" t="s">
        <v>83</v>
      </c>
      <c r="D5" s="6" t="s">
        <v>72</v>
      </c>
      <c r="E5" s="6" t="s">
        <v>74</v>
      </c>
      <c r="F5" s="54" t="s">
        <v>73</v>
      </c>
      <c r="G5" s="54" t="s">
        <v>74</v>
      </c>
      <c r="H5" s="52"/>
      <c r="I5" s="6"/>
      <c r="J5" s="6" t="s">
        <v>1</v>
      </c>
      <c r="K5" s="6" t="s">
        <v>83</v>
      </c>
      <c r="L5" s="6" t="s">
        <v>72</v>
      </c>
      <c r="M5" s="6" t="s">
        <v>74</v>
      </c>
    </row>
    <row r="6" spans="1:13">
      <c r="A6" s="6" t="s">
        <v>90</v>
      </c>
      <c r="B6" s="6">
        <v>841</v>
      </c>
      <c r="C6" s="6"/>
      <c r="D6" s="21">
        <v>830.60939515989173</v>
      </c>
      <c r="E6" s="38">
        <f>1200*LN(B6/D6)/LN(2)</f>
        <v>21.522732076578571</v>
      </c>
      <c r="F6" s="54" t="s">
        <v>65</v>
      </c>
      <c r="G6" s="55">
        <f>E6+13.83</f>
        <v>35.352732076578569</v>
      </c>
      <c r="H6" s="52"/>
      <c r="I6" s="6" t="s">
        <v>90</v>
      </c>
      <c r="J6" s="6"/>
      <c r="K6" s="6"/>
      <c r="L6" s="21">
        <v>830.60939515989173</v>
      </c>
      <c r="M6" s="38" t="e">
        <f>1200*LN(J6/L6)/LN(2)</f>
        <v>#NUM!</v>
      </c>
    </row>
    <row r="7" spans="1:13">
      <c r="A7" s="6" t="s">
        <v>52</v>
      </c>
      <c r="B7" s="6">
        <v>756</v>
      </c>
      <c r="C7" s="38">
        <f>1200*LN(B6/B7)/LN(2)</f>
        <v>184.46347924088576</v>
      </c>
      <c r="D7" s="21">
        <v>739.98884542327005</v>
      </c>
      <c r="E7" s="38">
        <f t="shared" ref="E7:E17" si="0">1200*LN(B7/D7)/LN(2)</f>
        <v>37.059252835692739</v>
      </c>
      <c r="F7" s="54" t="s">
        <v>100</v>
      </c>
      <c r="G7" s="55">
        <f t="shared" ref="G7:G17" si="1">E7+13.83</f>
        <v>50.889252835692737</v>
      </c>
      <c r="H7" s="52"/>
      <c r="I7" s="6" t="s">
        <v>52</v>
      </c>
      <c r="J7" s="6"/>
      <c r="K7" s="38" t="e">
        <f>1200*LN(J6/J7)/LN(2)</f>
        <v>#DIV/0!</v>
      </c>
      <c r="L7" s="21">
        <v>739.98884542327005</v>
      </c>
      <c r="M7" s="38" t="e">
        <f t="shared" ref="M7:M17" si="2">1200*LN(J7/L7)/LN(2)</f>
        <v>#NUM!</v>
      </c>
    </row>
    <row r="8" spans="1:13">
      <c r="A8" s="6" t="s">
        <v>91</v>
      </c>
      <c r="B8" s="6">
        <v>628</v>
      </c>
      <c r="C8" s="38">
        <f t="shared" ref="C8:C17" si="3">1200*LN(B7/B8)/LN(2)</f>
        <v>321.14601039533471</v>
      </c>
      <c r="D8" s="21">
        <v>622.25396744416275</v>
      </c>
      <c r="E8" s="38">
        <f t="shared" si="0"/>
        <v>15.913242440358127</v>
      </c>
      <c r="F8" s="54" t="s">
        <v>101</v>
      </c>
      <c r="G8" s="55">
        <f t="shared" si="1"/>
        <v>29.743242440358127</v>
      </c>
      <c r="H8" s="52"/>
      <c r="I8" s="6" t="s">
        <v>91</v>
      </c>
      <c r="J8" s="6"/>
      <c r="K8" s="38" t="e">
        <f t="shared" ref="K8:K17" si="4">1200*LN(J7/J8)/LN(2)</f>
        <v>#DIV/0!</v>
      </c>
      <c r="L8" s="21">
        <v>622.25396744416275</v>
      </c>
      <c r="M8" s="38" t="e">
        <f t="shared" si="2"/>
        <v>#NUM!</v>
      </c>
    </row>
    <row r="9" spans="1:13">
      <c r="A9" s="6" t="s">
        <v>92</v>
      </c>
      <c r="B9" s="6">
        <v>558</v>
      </c>
      <c r="C9" s="38">
        <f t="shared" si="3"/>
        <v>204.59932447492727</v>
      </c>
      <c r="D9" s="21">
        <v>554.36526195374495</v>
      </c>
      <c r="E9" s="38">
        <f t="shared" si="0"/>
        <v>11.313917965431386</v>
      </c>
      <c r="F9" s="54" t="s">
        <v>102</v>
      </c>
      <c r="G9" s="55">
        <f t="shared" si="1"/>
        <v>25.143917965431385</v>
      </c>
      <c r="H9" s="52"/>
      <c r="I9" s="6" t="s">
        <v>92</v>
      </c>
      <c r="J9" s="6"/>
      <c r="K9" s="38" t="e">
        <f t="shared" si="4"/>
        <v>#DIV/0!</v>
      </c>
      <c r="L9" s="21">
        <v>554.36526195374495</v>
      </c>
      <c r="M9" s="38" t="e">
        <f t="shared" si="2"/>
        <v>#NUM!</v>
      </c>
    </row>
    <row r="10" spans="1:13">
      <c r="A10" s="6" t="s">
        <v>56</v>
      </c>
      <c r="B10" s="6">
        <v>505</v>
      </c>
      <c r="C10" s="38">
        <f t="shared" si="3"/>
        <v>172.77808102803675</v>
      </c>
      <c r="D10" s="21">
        <v>493.88330125612475</v>
      </c>
      <c r="E10" s="38">
        <f t="shared" si="0"/>
        <v>38.535836937394663</v>
      </c>
      <c r="F10" s="54" t="s">
        <v>103</v>
      </c>
      <c r="G10" s="55">
        <f t="shared" si="1"/>
        <v>52.365836937394661</v>
      </c>
      <c r="H10" s="52"/>
      <c r="I10" s="6" t="s">
        <v>56</v>
      </c>
      <c r="J10" s="6"/>
      <c r="K10" s="38" t="e">
        <f t="shared" si="4"/>
        <v>#DIV/0!</v>
      </c>
      <c r="L10" s="21">
        <v>493.88330125612475</v>
      </c>
      <c r="M10" s="38" t="e">
        <f t="shared" si="2"/>
        <v>#NUM!</v>
      </c>
    </row>
    <row r="11" spans="1:13">
      <c r="A11" s="6" t="s">
        <v>93</v>
      </c>
      <c r="B11" s="6">
        <v>412</v>
      </c>
      <c r="C11" s="38">
        <f t="shared" si="3"/>
        <v>352.36686054712646</v>
      </c>
      <c r="D11" s="21">
        <v>415.30469757994558</v>
      </c>
      <c r="E11" s="38">
        <f t="shared" si="0"/>
        <v>-13.83102360973135</v>
      </c>
      <c r="F11" s="54" t="s">
        <v>65</v>
      </c>
      <c r="G11" s="55">
        <f t="shared" si="1"/>
        <v>-1.0236097313498504E-3</v>
      </c>
      <c r="H11" s="52"/>
      <c r="I11" s="6" t="s">
        <v>93</v>
      </c>
      <c r="J11" s="6"/>
      <c r="K11" s="38" t="e">
        <f t="shared" si="4"/>
        <v>#DIV/0!</v>
      </c>
      <c r="L11" s="21">
        <v>415.30469757994558</v>
      </c>
      <c r="M11" s="38" t="e">
        <f t="shared" si="2"/>
        <v>#NUM!</v>
      </c>
    </row>
    <row r="12" spans="1:13">
      <c r="A12" s="6" t="s">
        <v>59</v>
      </c>
      <c r="B12" s="6">
        <v>375</v>
      </c>
      <c r="C12" s="38">
        <f t="shared" si="3"/>
        <v>162.90449015997021</v>
      </c>
      <c r="D12" s="21">
        <v>369.9944227116348</v>
      </c>
      <c r="E12" s="38">
        <f t="shared" si="0"/>
        <v>23.264486230298399</v>
      </c>
      <c r="F12" s="54" t="s">
        <v>100</v>
      </c>
      <c r="G12" s="55">
        <f t="shared" si="1"/>
        <v>37.094486230298401</v>
      </c>
      <c r="H12" s="52"/>
      <c r="I12" s="6" t="s">
        <v>59</v>
      </c>
      <c r="J12" s="6"/>
      <c r="K12" s="38" t="e">
        <f t="shared" si="4"/>
        <v>#DIV/0!</v>
      </c>
      <c r="L12" s="21">
        <v>369.9944227116348</v>
      </c>
      <c r="M12" s="38" t="e">
        <f t="shared" si="2"/>
        <v>#NUM!</v>
      </c>
    </row>
    <row r="13" spans="1:13">
      <c r="A13" s="6" t="s">
        <v>94</v>
      </c>
      <c r="B13" s="6">
        <v>308</v>
      </c>
      <c r="C13" s="38">
        <f t="shared" si="3"/>
        <v>340.75229362601016</v>
      </c>
      <c r="D13" s="21">
        <v>311.12698372208121</v>
      </c>
      <c r="E13" s="38">
        <f t="shared" si="0"/>
        <v>-17.487807395711556</v>
      </c>
      <c r="F13" s="54" t="s">
        <v>101</v>
      </c>
      <c r="G13" s="55">
        <f t="shared" si="1"/>
        <v>-3.657807395711556</v>
      </c>
      <c r="H13" s="52"/>
      <c r="I13" s="6" t="s">
        <v>94</v>
      </c>
      <c r="J13" s="6"/>
      <c r="K13" s="38" t="e">
        <f t="shared" si="4"/>
        <v>#DIV/0!</v>
      </c>
      <c r="L13" s="21">
        <v>311.12698372208121</v>
      </c>
      <c r="M13" s="38" t="e">
        <f t="shared" si="2"/>
        <v>#NUM!</v>
      </c>
    </row>
    <row r="14" spans="1:13">
      <c r="A14" s="6" t="s">
        <v>95</v>
      </c>
      <c r="B14" s="6">
        <v>275</v>
      </c>
      <c r="C14" s="38">
        <f t="shared" si="3"/>
        <v>196.19847873945545</v>
      </c>
      <c r="D14" s="21">
        <v>277.1826309768723</v>
      </c>
      <c r="E14" s="38">
        <f t="shared" si="0"/>
        <v>-13.686286135166467</v>
      </c>
      <c r="F14" s="54" t="s">
        <v>102</v>
      </c>
      <c r="G14" s="55">
        <f t="shared" si="1"/>
        <v>0.14371386483353277</v>
      </c>
      <c r="H14" s="52"/>
      <c r="I14" s="6" t="s">
        <v>95</v>
      </c>
      <c r="J14" s="6"/>
      <c r="K14" s="38" t="e">
        <f t="shared" si="4"/>
        <v>#DIV/0!</v>
      </c>
      <c r="L14" s="21">
        <v>277.1826309768723</v>
      </c>
      <c r="M14" s="38" t="e">
        <f t="shared" si="2"/>
        <v>#NUM!</v>
      </c>
    </row>
    <row r="15" spans="1:13">
      <c r="A15" s="6" t="s">
        <v>63</v>
      </c>
      <c r="B15" s="6">
        <v>240</v>
      </c>
      <c r="C15" s="38">
        <f t="shared" si="3"/>
        <v>235.67665536420398</v>
      </c>
      <c r="D15" s="21">
        <v>246.94165062806221</v>
      </c>
      <c r="E15" s="38">
        <f t="shared" si="0"/>
        <v>-49.362941499370407</v>
      </c>
      <c r="F15" s="54" t="s">
        <v>103</v>
      </c>
      <c r="G15" s="55">
        <f t="shared" si="1"/>
        <v>-35.532941499370409</v>
      </c>
      <c r="H15" s="52"/>
      <c r="I15" s="6" t="s">
        <v>63</v>
      </c>
      <c r="J15" s="6"/>
      <c r="K15" s="38" t="e">
        <f t="shared" si="4"/>
        <v>#DIV/0!</v>
      </c>
      <c r="L15" s="21">
        <v>246.94165062806221</v>
      </c>
      <c r="M15" s="38" t="e">
        <f t="shared" si="2"/>
        <v>#NUM!</v>
      </c>
    </row>
    <row r="16" spans="1:13">
      <c r="A16" s="6" t="s">
        <v>96</v>
      </c>
      <c r="B16" s="6">
        <v>197</v>
      </c>
      <c r="C16" s="38">
        <f t="shared" si="3"/>
        <v>341.80653138257088</v>
      </c>
      <c r="D16" s="21">
        <v>207.65234878997268</v>
      </c>
      <c r="E16" s="38">
        <f t="shared" si="0"/>
        <v>-91.169472881940919</v>
      </c>
      <c r="F16" s="54" t="s">
        <v>65</v>
      </c>
      <c r="G16" s="55">
        <f t="shared" si="1"/>
        <v>-77.339472881940921</v>
      </c>
      <c r="I16" s="6" t="s">
        <v>96</v>
      </c>
      <c r="J16" s="6"/>
      <c r="K16" s="38" t="e">
        <f t="shared" si="4"/>
        <v>#DIV/0!</v>
      </c>
      <c r="L16" s="21">
        <v>207.65234878997268</v>
      </c>
      <c r="M16" s="38" t="e">
        <f t="shared" si="2"/>
        <v>#NUM!</v>
      </c>
    </row>
    <row r="17" spans="1:13">
      <c r="A17" s="6" t="s">
        <v>97</v>
      </c>
      <c r="B17" s="6">
        <v>182</v>
      </c>
      <c r="C17" s="38">
        <f t="shared" si="3"/>
        <v>137.10861510921589</v>
      </c>
      <c r="D17" s="21">
        <v>185</v>
      </c>
      <c r="E17" s="38">
        <f t="shared" si="0"/>
        <v>-28.304184381138935</v>
      </c>
      <c r="F17" s="54" t="s">
        <v>100</v>
      </c>
      <c r="G17" s="55">
        <f t="shared" si="1"/>
        <v>-14.474184381138935</v>
      </c>
      <c r="I17" s="6" t="s">
        <v>97</v>
      </c>
      <c r="J17" s="6"/>
      <c r="K17" s="38" t="e">
        <f t="shared" si="4"/>
        <v>#DIV/0!</v>
      </c>
      <c r="L17" s="21">
        <v>185</v>
      </c>
      <c r="M17" s="38" t="e">
        <f t="shared" si="2"/>
        <v>#NUM!</v>
      </c>
    </row>
    <row r="19" spans="1:13">
      <c r="I19" s="19"/>
    </row>
    <row r="20" spans="1:13">
      <c r="A20" s="53" t="s">
        <v>104</v>
      </c>
      <c r="I20" s="19"/>
    </row>
    <row r="21" spans="1:13">
      <c r="A21" s="6" t="s">
        <v>99</v>
      </c>
      <c r="B21" s="6" t="s">
        <v>74</v>
      </c>
      <c r="C21" s="6" t="s">
        <v>107</v>
      </c>
    </row>
    <row r="22" spans="1:13">
      <c r="A22" s="6" t="s">
        <v>90</v>
      </c>
      <c r="B22" s="38">
        <v>21.522732076578571</v>
      </c>
      <c r="C22" s="6" t="s">
        <v>102</v>
      </c>
      <c r="I22" s="19"/>
    </row>
    <row r="23" spans="1:13">
      <c r="A23" s="6" t="s">
        <v>52</v>
      </c>
      <c r="B23" s="38">
        <v>37.059252835692739</v>
      </c>
      <c r="C23" s="6" t="s">
        <v>105</v>
      </c>
    </row>
    <row r="24" spans="1:13">
      <c r="A24" s="6" t="s">
        <v>91</v>
      </c>
      <c r="B24" s="38">
        <v>15.913242440358127</v>
      </c>
      <c r="C24" s="6" t="s">
        <v>101</v>
      </c>
    </row>
    <row r="25" spans="1:13">
      <c r="A25" s="6" t="s">
        <v>92</v>
      </c>
      <c r="B25" s="38">
        <v>11.313917965431386</v>
      </c>
      <c r="C25" s="6" t="s">
        <v>105</v>
      </c>
    </row>
    <row r="26" spans="1:13">
      <c r="A26" s="6" t="s">
        <v>56</v>
      </c>
      <c r="B26" s="38">
        <v>38.535836937394663</v>
      </c>
      <c r="C26" s="6" t="s">
        <v>106</v>
      </c>
    </row>
    <row r="27" spans="1:13">
      <c r="A27" s="6" t="s">
        <v>93</v>
      </c>
      <c r="B27" s="38">
        <v>-13.83102360973135</v>
      </c>
      <c r="C27" s="6" t="s">
        <v>100</v>
      </c>
    </row>
    <row r="28" spans="1:13">
      <c r="A28" s="6" t="s">
        <v>59</v>
      </c>
      <c r="B28" s="38">
        <v>23.264486230298399</v>
      </c>
      <c r="C28" s="6" t="s">
        <v>97</v>
      </c>
    </row>
    <row r="29" spans="1:13">
      <c r="A29" s="6" t="s">
        <v>94</v>
      </c>
      <c r="B29" s="38">
        <v>-17.487807395711556</v>
      </c>
      <c r="C29" s="6" t="s">
        <v>65</v>
      </c>
    </row>
    <row r="30" spans="1:13">
      <c r="A30" s="6" t="s">
        <v>95</v>
      </c>
      <c r="B30" s="38">
        <v>-13.686286135166467</v>
      </c>
      <c r="C30" s="6" t="s">
        <v>96</v>
      </c>
    </row>
    <row r="31" spans="1:13">
      <c r="A31" s="6" t="s">
        <v>63</v>
      </c>
      <c r="B31" s="38">
        <v>-49.362941499370407</v>
      </c>
      <c r="C31" s="6" t="s">
        <v>64</v>
      </c>
    </row>
    <row r="32" spans="1:13">
      <c r="A32" s="6" t="s">
        <v>96</v>
      </c>
      <c r="B32" s="38">
        <v>-91.169472881940919</v>
      </c>
      <c r="C32" s="6" t="s">
        <v>103</v>
      </c>
    </row>
    <row r="33" spans="1:3">
      <c r="A33" s="6" t="s">
        <v>97</v>
      </c>
      <c r="B33" s="38">
        <v>-28.304184381138935</v>
      </c>
      <c r="C33" s="6" t="s">
        <v>63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allgemein</vt:lpstr>
      <vt:lpstr>Siku</vt:lpstr>
      <vt:lpstr>Prähist.</vt:lpstr>
      <vt:lpstr>Videoanalyse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dcterms:created xsi:type="dcterms:W3CDTF">2021-01-12T12:30:26Z</dcterms:created>
  <dcterms:modified xsi:type="dcterms:W3CDTF">2021-06-27T09:29:48Z</dcterms:modified>
</cp:coreProperties>
</file>